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Ю" sheetId="83" r:id="rId1"/>
    <sheet name="Лист1" sheetId="84" r:id="rId2"/>
  </sheets>
  <definedNames>
    <definedName name="_xlnm.Print_Titles" localSheetId="0">'итог Ю'!$21:$21</definedName>
    <definedName name="_xlnm.Print_Area" localSheetId="0">'итог Ю'!$A$1:$L$57</definedName>
  </definedNames>
  <calcPr calcId="152511"/>
</workbook>
</file>

<file path=xl/calcChain.xml><?xml version="1.0" encoding="utf-8"?>
<calcChain xmlns="http://schemas.openxmlformats.org/spreadsheetml/2006/main">
  <c r="J22" i="83" l="1"/>
  <c r="I23" i="83"/>
  <c r="J23" i="83" l="1"/>
  <c r="J24" i="83"/>
  <c r="J25" i="83"/>
  <c r="J26" i="83"/>
  <c r="J27" i="83"/>
  <c r="J28" i="83"/>
  <c r="J29" i="83"/>
  <c r="J30" i="83"/>
  <c r="J31" i="83"/>
  <c r="J32" i="83"/>
  <c r="J33" i="83"/>
  <c r="J34" i="83"/>
  <c r="J35" i="83"/>
  <c r="J36" i="83"/>
  <c r="J37" i="83"/>
  <c r="J38" i="83"/>
  <c r="J39" i="83"/>
  <c r="I24" i="83"/>
  <c r="I25" i="83"/>
  <c r="I26" i="83"/>
  <c r="I27" i="83"/>
  <c r="I28" i="83"/>
  <c r="I29" i="83"/>
  <c r="I30" i="83"/>
  <c r="I31" i="83"/>
  <c r="I32" i="83"/>
  <c r="I33" i="83"/>
  <c r="I34" i="83"/>
  <c r="I35" i="83"/>
  <c r="I36" i="83"/>
  <c r="I37" i="83"/>
  <c r="I38" i="83"/>
  <c r="I39" i="83"/>
  <c r="H57" i="83"/>
  <c r="H47" i="83"/>
  <c r="H46" i="83"/>
  <c r="H49" i="83"/>
  <c r="H48" i="83"/>
  <c r="H45" i="83"/>
  <c r="H44" i="83" l="1"/>
  <c r="H43" i="83" s="1"/>
  <c r="J57" i="83"/>
  <c r="E57" i="83"/>
  <c r="L44" i="83" l="1"/>
  <c r="L46" i="83" l="1"/>
  <c r="L45" i="83"/>
  <c r="L43" i="83"/>
  <c r="L42" i="83"/>
  <c r="L48" i="83"/>
  <c r="L47" i="83"/>
</calcChain>
</file>

<file path=xl/sharedStrings.xml><?xml version="1.0" encoding="utf-8"?>
<sst xmlns="http://schemas.openxmlformats.org/spreadsheetml/2006/main" count="120" uniqueCount="93">
  <si>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</si>
  <si>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</si>
  <si>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</si>
  <si>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</si>
  <si>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</si>
  <si>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</si>
  <si>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</si>
  <si>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</si>
  <si>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</si>
  <si>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</si>
  <si>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</si>
  <si>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</si>
  <si>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</si>
  <si>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</si>
  <si>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</si>
  <si>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</si>
  <si>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</si>
  <si>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Удмуртская Республика</t>
  </si>
  <si>
    <t>Федерация велосипедного спорта Удмуртской Республики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</si>
  <si>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</si>
  <si>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</si>
  <si>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</si>
  <si>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</si>
  <si>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</si>
  <si>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</si>
  <si>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</si>
  <si>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</si>
  <si>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</si>
  <si>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</si>
  <si>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ИЖЕВСК</t>
    </r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</si>
  <si>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</si>
  <si>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</si>
  <si>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</si>
  <si>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</si>
  <si>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</si>
  <si>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</si>
  <si>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</si>
  <si>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</si>
  <si>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</si>
  <si>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</si>
  <si>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</si>
  <si>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</si>
  <si>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</si>
  <si>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</si>
  <si>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</si>
  <si>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</si>
  <si>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Новосибирская область</t>
  </si>
  <si>
    <t>ДИСТАНЦИЯ: ДЛИНА КРУГА/КРУГОВ</t>
  </si>
  <si>
    <t>Санкт-Петербург</t>
  </si>
  <si>
    <t>Самарская область</t>
  </si>
  <si>
    <t>Москва</t>
  </si>
  <si>
    <t xml:space="preserve">Министерство по физической культуре, спорту и молодежной политике </t>
  </si>
  <si>
    <t>Ветер:</t>
  </si>
  <si>
    <t>Иркутская область</t>
  </si>
  <si>
    <t>Республика Адыгея</t>
  </si>
  <si>
    <t xml:space="preserve"> МАКСИМАЛЬНЫЙ ПЕРЕПАД (HD):</t>
  </si>
  <si>
    <t xml:space="preserve"> СУММА ПЕРЕПАДОВ (ТС):</t>
  </si>
  <si>
    <t>ПЕРВЕНСТВО РОССИИ</t>
  </si>
  <si>
    <t>№ ЕКП 2022: 15184</t>
  </si>
  <si>
    <t>Шоссе - индивидуальная гонка на время 25 км</t>
  </si>
  <si>
    <t>25 км/1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</si>
  <si>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05 АВГУСТА 2022 ГОДА</t>
    </r>
  </si>
  <si>
    <t>НАЧАЛО ГОНКИ: 11ч 00м</t>
  </si>
  <si>
    <t>ОКОНЧАНИЕ ГОНКИ: 14ч 00м</t>
  </si>
  <si>
    <t>№ ВРВС: 0080511611Я</t>
  </si>
  <si>
    <t>ХАРИН В.В. (ВК, г. ИЖЕВСК)</t>
  </si>
  <si>
    <t>САДРОВ Е.В. (1К, г. ИЖЕВСК)</t>
  </si>
  <si>
    <t>ЖДАНОВ В.С. (1К, г. ИЖЕВСК)</t>
  </si>
  <si>
    <t>НАЗВАНИЕ ТРАССЫ / РЕГ. НОМЕР: Автодорога с. Светлое Воткинский район УР</t>
  </si>
  <si>
    <t>БУНЕЕВА Дарья</t>
  </si>
  <si>
    <t>МАЛЕРВЕЙН Любовь</t>
  </si>
  <si>
    <t>МЯЛИЦИНА Яна</t>
  </si>
  <si>
    <t>УВАРОВА Марина</t>
  </si>
  <si>
    <t>АРЧИБАСОВА Елизавета</t>
  </si>
  <si>
    <t>ЧУРЕНКОВА Таисия</t>
  </si>
  <si>
    <t>МАЛЬКОВА Дарья</t>
  </si>
  <si>
    <t>ФОМИНА Дарья</t>
  </si>
  <si>
    <t>КАНЕЕВА Дарья</t>
  </si>
  <si>
    <t>Омская область</t>
  </si>
  <si>
    <t>НОВИКОВА Кристина</t>
  </si>
  <si>
    <t>МЯЛИЦИНА Ника</t>
  </si>
  <si>
    <t>БАЛАЕВА Софья</t>
  </si>
  <si>
    <t>САБЛИНА Валерия</t>
  </si>
  <si>
    <t>ЕМЕЛЬЯНЕНКО Олеся</t>
  </si>
  <si>
    <t>ИВАНОВА Кристина</t>
  </si>
  <si>
    <t>СЕМЕНЦОВА Ксения</t>
  </si>
  <si>
    <t>МАНАННИКОВА Анастасия</t>
  </si>
  <si>
    <t>ЧУЛКОВА София</t>
  </si>
  <si>
    <t>Температура: +25+27</t>
  </si>
  <si>
    <t>Влажность: 65 %</t>
  </si>
  <si>
    <t>Осадки: облачно, без осадков</t>
  </si>
  <si>
    <t>Юниорки 19-22 года</t>
  </si>
  <si>
    <t>Пензенская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</si>
</sst>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0&quot; км&quot;"/>
    <numFmt numFmtId="166" formatCode="h:mm:ss.0"/>
  </numFmts>
  <fonts count="4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2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7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right" vertical="center"/>
    </xf>
    <xf numFmtId="165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8" fillId="0" borderId="10" xfId="2" applyFont="1" applyBorder="1" applyAlignment="1">
      <alignment horizontal="center" vertical="center"/>
    </xf>
    <xf numFmtId="49" fontId="18" fillId="0" borderId="17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49" fontId="18" fillId="0" borderId="34" xfId="2" applyNumberFormat="1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9" fontId="18" fillId="0" borderId="0" xfId="2" applyNumberFormat="1" applyFont="1" applyBorder="1" applyAlignment="1">
      <alignment horizontal="left" vertical="center"/>
    </xf>
    <xf numFmtId="21" fontId="18" fillId="0" borderId="0" xfId="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21" fontId="10" fillId="0" borderId="0" xfId="2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46" fillId="0" borderId="1" xfId="13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46" fillId="0" borderId="40" xfId="13" applyFont="1" applyFill="1" applyBorder="1" applyAlignment="1">
      <alignment vertical="center" wrapText="1"/>
    </xf>
    <xf numFmtId="164" fontId="10" fillId="0" borderId="40" xfId="0" applyNumberFormat="1" applyFont="1" applyFill="1" applyBorder="1" applyAlignment="1">
      <alignment horizontal="center" vertical="center" wrapText="1"/>
    </xf>
    <xf numFmtId="0" fontId="46" fillId="0" borderId="40" xfId="8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7" fillId="0" borderId="42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3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8" fillId="0" borderId="6" xfId="2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8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2" fontId="10" fillId="0" borderId="40" xfId="0" applyNumberFormat="1" applyFont="1" applyBorder="1" applyAlignment="1">
      <alignment horizontal="center" vertical="center"/>
    </xf>
    <xf numFmtId="0" fontId="17" fillId="2" borderId="33" xfId="2" applyFont="1" applyFill="1" applyBorder="1" applyAlignment="1">
      <alignment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 wrapText="1"/>
    </xf>
    <xf numFmtId="0" fontId="45" fillId="0" borderId="34" xfId="0" applyFont="1" applyBorder="1" applyAlignment="1">
      <alignment vertical="center"/>
    </xf>
    <xf numFmtId="0" fontId="10" fillId="0" borderId="19" xfId="0" applyFont="1" applyBorder="1" applyAlignment="1">
      <alignment vertical="center" wrapText="1"/>
    </xf>
    <xf numFmtId="0" fontId="0" fillId="0" borderId="6" xfId="0" applyBorder="1" applyAlignment="1">
      <alignment horizontal="right"/>
    </xf>
    <xf numFmtId="0" fontId="0" fillId="0" borderId="43" xfId="0" applyBorder="1" applyAlignment="1">
      <alignment horizontal="right"/>
    </xf>
    <xf numFmtId="0" fontId="47" fillId="0" borderId="40" xfId="0" applyNumberFormat="1" applyFont="1" applyFill="1" applyBorder="1" applyAlignment="1" applyProtection="1">
      <alignment horizontal="center" vertical="center"/>
    </xf>
    <xf numFmtId="0" fontId="10" fillId="0" borderId="41" xfId="0" applyFont="1" applyBorder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166" fontId="10" fillId="0" borderId="40" xfId="0" applyNumberFormat="1" applyFont="1" applyFill="1" applyBorder="1" applyAlignment="1">
      <alignment horizontal="center" vertical="center"/>
    </xf>
    <xf numFmtId="166" fontId="10" fillId="0" borderId="40" xfId="0" applyNumberFormat="1" applyFont="1" applyBorder="1" applyAlignment="1">
      <alignment horizontal="center" vertical="center"/>
    </xf>
    <xf numFmtId="14" fontId="46" fillId="0" borderId="1" xfId="8" applyNumberFormat="1" applyFont="1" applyFill="1" applyBorder="1" applyAlignment="1">
      <alignment horizontal="center" vertical="center" wrapText="1"/>
    </xf>
    <xf numFmtId="14" fontId="46" fillId="0" borderId="40" xfId="8" applyNumberFormat="1" applyFont="1" applyFill="1" applyBorder="1" applyAlignment="1">
      <alignment horizontal="center" vertical="center" wrapText="1"/>
    </xf>
    <xf numFmtId="0" fontId="17" fillId="4" borderId="21" xfId="2" applyFont="1" applyFill="1" applyBorder="1" applyAlignment="1">
      <alignment horizontal="center" vertical="center"/>
    </xf>
    <xf numFmtId="0" fontId="17" fillId="4" borderId="22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17" fillId="4" borderId="20" xfId="2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0" fillId="0" borderId="10" xfId="2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5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744388</xdr:colOff>
      <xdr:row>0</xdr:row>
      <xdr:rowOff>81646</xdr:rowOff>
    </xdr:from>
    <xdr:to>
      <xdr:col>11</xdr:col>
      <xdr:colOff>883995</xdr:colOff>
      <xdr:row>2</xdr:row>
      <xdr:rowOff>176894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2817" y="81646"/>
          <a:ext cx="996857" cy="63953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54427</xdr:rowOff>
    </xdr:from>
    <xdr:to>
      <xdr:col>2</xdr:col>
      <xdr:colOff>89022</xdr:colOff>
      <xdr:row>2</xdr:row>
      <xdr:rowOff>190500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4427"/>
          <a:ext cx="1041522" cy="680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S58"/>
  <sheetViews>
    <sheetView tabSelected="1" view="pageBreakPreview" topLeftCell="A16" zoomScale="70" zoomScaleNormal="90" zoomScaleSheetLayoutView="70" workbookViewId="0">
      <selection activeCell="K26" sqref="K26"/>
    </sheetView>
  </sheetViews>
  <sheetFormatPr defaultColWidth="9.140625" defaultRowHeight="12.75" x14ac:dyDescent="0.2"/>
  <cols>
    <col min="1" max="1" width="7" style="6" customWidth="1"/>
    <col min="2" max="2" width="7.28515625" style="19" bestFit="1" customWidth="1"/>
    <col min="3" max="3" width="13.28515625" style="19" customWidth="1"/>
    <col min="4" max="4" width="24" style="6" customWidth="1"/>
    <col min="5" max="5" width="11.28515625" style="6" customWidth="1"/>
    <col min="6" max="6" width="7.85546875" style="6" bestFit="1" customWidth="1"/>
    <col min="7" max="7" width="22.42578125" style="6" customWidth="1"/>
    <col min="8" max="8" width="16.85546875" style="6" customWidth="1"/>
    <col min="9" max="9" width="17.140625" style="6" customWidth="1"/>
    <col min="10" max="10" width="10.5703125" style="6" customWidth="1"/>
    <col min="11" max="11" width="12.85546875" style="6" customWidth="1"/>
    <col min="12" max="12" width="17.28515625" style="6" customWidth="1"/>
    <col min="13" max="13" width="5" style="6" customWidth="1"/>
    <col min="14" max="18" width="5.7109375" style="6" customWidth="1"/>
    <col min="19" max="16384" width="9.140625" style="6"/>
  </cols>
  <sheetData>
    <row r="1" spans="1:19" ht="21.75" customHeight="1" x14ac:dyDescent="0.2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9" ht="21.75" customHeight="1" x14ac:dyDescent="0.2">
      <c r="A2" s="113" t="s">
        <v>51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9" ht="21.75" customHeight="1" x14ac:dyDescent="0.2">
      <c r="A3" s="113" t="s">
        <v>10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9" ht="21.75" customHeight="1" x14ac:dyDescent="0.2">
      <c r="A4" s="113" t="s">
        <v>18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9" ht="9.7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9" s="7" customFormat="1" ht="28.5" x14ac:dyDescent="0.2">
      <c r="A6" s="114" t="s">
        <v>57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S6"/>
    </row>
    <row r="7" spans="1:19" s="7" customFormat="1" ht="19.5" customHeight="1" x14ac:dyDescent="0.2">
      <c r="A7" s="124" t="s">
        <v>19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</row>
    <row r="8" spans="1:19" s="7" customFormat="1" ht="8.25" customHeight="1" thickBot="1" x14ac:dyDescent="0.25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</row>
    <row r="9" spans="1:19" ht="19.5" customHeight="1" thickTop="1" x14ac:dyDescent="0.2">
      <c r="A9" s="125" t="s">
        <v>27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7"/>
    </row>
    <row r="10" spans="1:19" ht="18" customHeight="1" x14ac:dyDescent="0.2">
      <c r="A10" s="121" t="s">
        <v>59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3"/>
    </row>
    <row r="11" spans="1:19" ht="19.5" customHeight="1" x14ac:dyDescent="0.2">
      <c r="A11" s="121" t="s">
        <v>91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3"/>
    </row>
    <row r="12" spans="1:19" ht="15.75" x14ac:dyDescent="0.2">
      <c r="A12" s="5" t="s">
        <v>29</v>
      </c>
      <c r="B12" s="8"/>
      <c r="C12" s="8"/>
      <c r="D12" s="9"/>
      <c r="E12" s="10"/>
      <c r="F12" s="10"/>
      <c r="G12" s="11" t="s">
        <v>62</v>
      </c>
      <c r="H12" s="10"/>
      <c r="I12" s="12"/>
      <c r="J12" s="12"/>
      <c r="K12" s="1"/>
      <c r="L12" s="2" t="s">
        <v>64</v>
      </c>
    </row>
    <row r="13" spans="1:19" ht="15.75" x14ac:dyDescent="0.2">
      <c r="A13" s="13" t="s">
        <v>61</v>
      </c>
      <c r="B13" s="14"/>
      <c r="C13" s="14"/>
      <c r="D13" s="15"/>
      <c r="E13" s="15"/>
      <c r="F13" s="15"/>
      <c r="G13" s="16" t="s">
        <v>63</v>
      </c>
      <c r="H13" s="15"/>
      <c r="I13" s="17"/>
      <c r="J13" s="17"/>
      <c r="K13" s="3"/>
      <c r="L13" s="4" t="s">
        <v>58</v>
      </c>
    </row>
    <row r="14" spans="1:19" ht="6" customHeight="1" x14ac:dyDescent="0.2">
      <c r="A14" s="18"/>
      <c r="D14" s="20"/>
      <c r="I14" s="21"/>
      <c r="J14" s="21"/>
      <c r="K14" s="21"/>
      <c r="L14" s="22"/>
    </row>
    <row r="15" spans="1:19" ht="15" x14ac:dyDescent="0.2">
      <c r="A15" s="115" t="s">
        <v>9</v>
      </c>
      <c r="B15" s="116"/>
      <c r="C15" s="116"/>
      <c r="D15" s="116"/>
      <c r="E15" s="116"/>
      <c r="F15" s="116"/>
      <c r="G15" s="117"/>
      <c r="H15" s="118" t="s">
        <v>1</v>
      </c>
      <c r="I15" s="116"/>
      <c r="J15" s="116"/>
      <c r="K15" s="116"/>
      <c r="L15" s="119"/>
    </row>
    <row r="16" spans="1:19" ht="15" x14ac:dyDescent="0.2">
      <c r="A16" s="23" t="s">
        <v>21</v>
      </c>
      <c r="B16" s="24"/>
      <c r="C16" s="24"/>
      <c r="D16" s="25"/>
      <c r="E16" s="26"/>
      <c r="F16" s="25"/>
      <c r="G16" s="27"/>
      <c r="H16" s="28" t="s">
        <v>68</v>
      </c>
      <c r="I16" s="29"/>
      <c r="J16" s="29"/>
      <c r="K16" s="44"/>
      <c r="L16" s="30"/>
    </row>
    <row r="17" spans="1:12" ht="15" x14ac:dyDescent="0.2">
      <c r="A17" s="23" t="s">
        <v>22</v>
      </c>
      <c r="B17" s="44"/>
      <c r="C17" s="44"/>
      <c r="D17" s="31"/>
      <c r="F17" s="31"/>
      <c r="G17" s="82" t="s">
        <v>65</v>
      </c>
      <c r="H17" s="28" t="s">
        <v>55</v>
      </c>
      <c r="I17" s="29"/>
      <c r="J17" s="29"/>
      <c r="K17" s="44"/>
      <c r="L17" s="32"/>
    </row>
    <row r="18" spans="1:12" ht="15" x14ac:dyDescent="0.2">
      <c r="A18" s="33" t="s">
        <v>23</v>
      </c>
      <c r="B18" s="24"/>
      <c r="C18" s="24"/>
      <c r="D18" s="29"/>
      <c r="E18" s="26"/>
      <c r="F18" s="25"/>
      <c r="G18" s="97" t="s">
        <v>66</v>
      </c>
      <c r="H18" s="28" t="s">
        <v>56</v>
      </c>
      <c r="I18" s="29"/>
      <c r="J18" s="29"/>
      <c r="K18" s="44"/>
      <c r="L18" s="32"/>
    </row>
    <row r="19" spans="1:12" ht="15.75" thickBot="1" x14ac:dyDescent="0.25">
      <c r="A19" s="68" t="s">
        <v>24</v>
      </c>
      <c r="B19" s="69"/>
      <c r="C19" s="69"/>
      <c r="D19" s="70"/>
      <c r="E19" s="70"/>
      <c r="F19" s="71"/>
      <c r="G19" s="98" t="s">
        <v>67</v>
      </c>
      <c r="H19" s="72" t="s">
        <v>47</v>
      </c>
      <c r="I19" s="70"/>
      <c r="J19" s="73">
        <v>25</v>
      </c>
      <c r="K19" s="69"/>
      <c r="L19" s="74" t="s">
        <v>60</v>
      </c>
    </row>
    <row r="20" spans="1:12" ht="9" customHeight="1" thickTop="1" thickBot="1" x14ac:dyDescent="0.25">
      <c r="A20" s="18"/>
      <c r="L20" s="34"/>
    </row>
    <row r="21" spans="1:12" s="35" customFormat="1" ht="25.5" customHeight="1" thickTop="1" x14ac:dyDescent="0.2">
      <c r="A21" s="76" t="s">
        <v>6</v>
      </c>
      <c r="B21" s="77" t="s">
        <v>12</v>
      </c>
      <c r="C21" s="77" t="s">
        <v>20</v>
      </c>
      <c r="D21" s="77" t="s">
        <v>2</v>
      </c>
      <c r="E21" s="77" t="s">
        <v>45</v>
      </c>
      <c r="F21" s="77" t="s">
        <v>8</v>
      </c>
      <c r="G21" s="77" t="s">
        <v>13</v>
      </c>
      <c r="H21" s="77" t="s">
        <v>7</v>
      </c>
      <c r="I21" s="77" t="s">
        <v>26</v>
      </c>
      <c r="J21" s="77" t="s">
        <v>25</v>
      </c>
      <c r="K21" s="78" t="s">
        <v>28</v>
      </c>
      <c r="L21" s="79" t="s">
        <v>14</v>
      </c>
    </row>
    <row r="22" spans="1:12" ht="24.75" customHeight="1" x14ac:dyDescent="0.2">
      <c r="A22" s="91">
        <v>1</v>
      </c>
      <c r="B22" s="92">
        <v>6</v>
      </c>
      <c r="C22" s="92">
        <v>10059040143</v>
      </c>
      <c r="D22" s="61" t="s">
        <v>69</v>
      </c>
      <c r="E22" s="105">
        <v>37426</v>
      </c>
      <c r="F22" s="62" t="s">
        <v>15</v>
      </c>
      <c r="G22" s="63" t="s">
        <v>53</v>
      </c>
      <c r="H22" s="101">
        <v>2.5135416666666664E-2</v>
      </c>
      <c r="I22" s="101"/>
      <c r="J22" s="60">
        <f>$J$19/(HOUR(H22)+MINUTE(H22)/60+SECOND(H22)/3600)</f>
        <v>41.436464088397791</v>
      </c>
      <c r="K22" s="64"/>
      <c r="L22" s="96"/>
    </row>
    <row r="23" spans="1:12" ht="24.75" customHeight="1" x14ac:dyDescent="0.2">
      <c r="A23" s="91">
        <v>2</v>
      </c>
      <c r="B23" s="92">
        <v>7</v>
      </c>
      <c r="C23" s="92">
        <v>10036085600</v>
      </c>
      <c r="D23" s="61" t="s">
        <v>70</v>
      </c>
      <c r="E23" s="105">
        <v>37543</v>
      </c>
      <c r="F23" s="62" t="s">
        <v>16</v>
      </c>
      <c r="G23" s="63" t="s">
        <v>46</v>
      </c>
      <c r="H23" s="101">
        <v>2.5886574074074072E-2</v>
      </c>
      <c r="I23" s="102">
        <f>H23-$H$22</f>
        <v>7.5115740740740872E-4</v>
      </c>
      <c r="J23" s="60">
        <f t="shared" ref="J23:J39" si="0">$J$19/(HOUR(H23)+MINUTE(H23)/60+SECOND(H23)/3600)</f>
        <v>40.232454179704959</v>
      </c>
      <c r="K23" s="64"/>
      <c r="L23" s="96"/>
    </row>
    <row r="24" spans="1:12" ht="24.75" customHeight="1" x14ac:dyDescent="0.2">
      <c r="A24" s="91">
        <v>3</v>
      </c>
      <c r="B24" s="92">
        <v>18</v>
      </c>
      <c r="C24" s="92">
        <v>10053914200</v>
      </c>
      <c r="D24" s="61" t="s">
        <v>71</v>
      </c>
      <c r="E24" s="105">
        <v>37898</v>
      </c>
      <c r="F24" s="62" t="s">
        <v>15</v>
      </c>
      <c r="G24" s="63" t="s">
        <v>17</v>
      </c>
      <c r="H24" s="101">
        <v>2.6133101851851855E-2</v>
      </c>
      <c r="I24" s="102">
        <f t="shared" ref="I24:I39" si="1">H24-$H$22</f>
        <v>9.9768518518519173E-4</v>
      </c>
      <c r="J24" s="60">
        <f t="shared" si="0"/>
        <v>39.858281665190432</v>
      </c>
      <c r="K24" s="64"/>
      <c r="L24" s="96"/>
    </row>
    <row r="25" spans="1:12" ht="24.75" customHeight="1" x14ac:dyDescent="0.2">
      <c r="A25" s="91">
        <v>4</v>
      </c>
      <c r="B25" s="92">
        <v>14</v>
      </c>
      <c r="C25" s="92">
        <v>10034947868</v>
      </c>
      <c r="D25" s="61" t="s">
        <v>72</v>
      </c>
      <c r="E25" s="105">
        <v>36839</v>
      </c>
      <c r="F25" s="62" t="s">
        <v>16</v>
      </c>
      <c r="G25" s="63" t="s">
        <v>49</v>
      </c>
      <c r="H25" s="101">
        <v>2.6185185185185183E-2</v>
      </c>
      <c r="I25" s="102">
        <f t="shared" si="1"/>
        <v>1.0497685185185193E-3</v>
      </c>
      <c r="J25" s="60">
        <f t="shared" si="0"/>
        <v>39.787798408488058</v>
      </c>
      <c r="K25" s="64"/>
      <c r="L25" s="96"/>
    </row>
    <row r="26" spans="1:12" ht="24.75" customHeight="1" x14ac:dyDescent="0.2">
      <c r="A26" s="91">
        <v>5</v>
      </c>
      <c r="B26" s="92">
        <v>12</v>
      </c>
      <c r="C26" s="92">
        <v>10093888708</v>
      </c>
      <c r="D26" s="61" t="s">
        <v>73</v>
      </c>
      <c r="E26" s="105">
        <v>36544</v>
      </c>
      <c r="F26" s="62" t="s">
        <v>15</v>
      </c>
      <c r="G26" s="63" t="s">
        <v>54</v>
      </c>
      <c r="H26" s="101">
        <v>2.6406249999999996E-2</v>
      </c>
      <c r="I26" s="102">
        <f t="shared" si="1"/>
        <v>1.2708333333333321E-3</v>
      </c>
      <c r="J26" s="60">
        <f t="shared" si="0"/>
        <v>39.456378781236296</v>
      </c>
      <c r="K26" s="64"/>
      <c r="L26" s="96"/>
    </row>
    <row r="27" spans="1:12" ht="24.75" customHeight="1" x14ac:dyDescent="0.2">
      <c r="A27" s="91">
        <v>6</v>
      </c>
      <c r="B27" s="92">
        <v>13</v>
      </c>
      <c r="C27" s="92">
        <v>10036017393</v>
      </c>
      <c r="D27" s="61" t="s">
        <v>74</v>
      </c>
      <c r="E27" s="105">
        <v>37128</v>
      </c>
      <c r="F27" s="62" t="s">
        <v>16</v>
      </c>
      <c r="G27" s="63" t="s">
        <v>54</v>
      </c>
      <c r="H27" s="101">
        <v>2.654050925925926E-2</v>
      </c>
      <c r="I27" s="102">
        <f t="shared" si="1"/>
        <v>1.4050925925925967E-3</v>
      </c>
      <c r="J27" s="60">
        <f t="shared" si="0"/>
        <v>39.24989097252508</v>
      </c>
      <c r="K27" s="64"/>
      <c r="L27" s="96"/>
    </row>
    <row r="28" spans="1:12" ht="24.75" customHeight="1" x14ac:dyDescent="0.2">
      <c r="A28" s="91">
        <v>7</v>
      </c>
      <c r="B28" s="92">
        <v>2</v>
      </c>
      <c r="C28" s="92">
        <v>10015267578</v>
      </c>
      <c r="D28" s="61" t="s">
        <v>75</v>
      </c>
      <c r="E28" s="105">
        <v>36846</v>
      </c>
      <c r="F28" s="62" t="s">
        <v>16</v>
      </c>
      <c r="G28" s="63" t="s">
        <v>50</v>
      </c>
      <c r="H28" s="101">
        <v>2.6837962962962966E-2</v>
      </c>
      <c r="I28" s="102">
        <f t="shared" si="1"/>
        <v>1.7025462962963027E-3</v>
      </c>
      <c r="J28" s="60">
        <f t="shared" si="0"/>
        <v>38.809831824062094</v>
      </c>
      <c r="K28" s="64"/>
      <c r="L28" s="96"/>
    </row>
    <row r="29" spans="1:12" ht="24.75" customHeight="1" x14ac:dyDescent="0.2">
      <c r="A29" s="91">
        <v>8</v>
      </c>
      <c r="B29" s="92">
        <v>16</v>
      </c>
      <c r="C29" s="92">
        <v>10083380473</v>
      </c>
      <c r="D29" s="61" t="s">
        <v>76</v>
      </c>
      <c r="E29" s="105">
        <v>37347</v>
      </c>
      <c r="F29" s="62" t="s">
        <v>16</v>
      </c>
      <c r="G29" s="63" t="s">
        <v>49</v>
      </c>
      <c r="H29" s="101">
        <v>2.7078703703703702E-2</v>
      </c>
      <c r="I29" s="102">
        <f t="shared" si="1"/>
        <v>1.9432870370370385E-3</v>
      </c>
      <c r="J29" s="60">
        <f t="shared" si="0"/>
        <v>38.46153846153846</v>
      </c>
      <c r="K29" s="64"/>
      <c r="L29" s="96"/>
    </row>
    <row r="30" spans="1:12" ht="24.75" customHeight="1" x14ac:dyDescent="0.2">
      <c r="A30" s="91">
        <v>9</v>
      </c>
      <c r="B30" s="92">
        <v>8</v>
      </c>
      <c r="C30" s="92">
        <v>10034971211</v>
      </c>
      <c r="D30" s="61" t="s">
        <v>77</v>
      </c>
      <c r="E30" s="105">
        <v>36766</v>
      </c>
      <c r="F30" s="62" t="s">
        <v>15</v>
      </c>
      <c r="G30" s="63" t="s">
        <v>78</v>
      </c>
      <c r="H30" s="101">
        <v>2.7172453703703702E-2</v>
      </c>
      <c r="I30" s="102">
        <f t="shared" si="1"/>
        <v>2.0370370370370386E-3</v>
      </c>
      <c r="J30" s="60">
        <f t="shared" si="0"/>
        <v>38.330494037478701</v>
      </c>
      <c r="K30" s="64"/>
      <c r="L30" s="96"/>
    </row>
    <row r="31" spans="1:12" ht="24.75" customHeight="1" x14ac:dyDescent="0.2">
      <c r="A31" s="91">
        <v>10</v>
      </c>
      <c r="B31" s="92">
        <v>4</v>
      </c>
      <c r="C31" s="92">
        <v>10036064681</v>
      </c>
      <c r="D31" s="61" t="s">
        <v>79</v>
      </c>
      <c r="E31" s="105">
        <v>37700</v>
      </c>
      <c r="F31" s="62" t="s">
        <v>15</v>
      </c>
      <c r="G31" s="63" t="s">
        <v>48</v>
      </c>
      <c r="H31" s="101">
        <v>2.7362268518518515E-2</v>
      </c>
      <c r="I31" s="102">
        <f t="shared" si="1"/>
        <v>2.2268518518518514E-3</v>
      </c>
      <c r="J31" s="60">
        <f t="shared" si="0"/>
        <v>38.07106598984771</v>
      </c>
      <c r="K31" s="64"/>
      <c r="L31" s="96"/>
    </row>
    <row r="32" spans="1:12" ht="24.75" customHeight="1" x14ac:dyDescent="0.2">
      <c r="A32" s="91">
        <v>11</v>
      </c>
      <c r="B32" s="92">
        <v>17</v>
      </c>
      <c r="C32" s="92">
        <v>10053914196</v>
      </c>
      <c r="D32" s="61" t="s">
        <v>80</v>
      </c>
      <c r="E32" s="105">
        <v>37898</v>
      </c>
      <c r="F32" s="62" t="s">
        <v>15</v>
      </c>
      <c r="G32" s="63" t="s">
        <v>17</v>
      </c>
      <c r="H32" s="101">
        <v>2.8086805555555556E-2</v>
      </c>
      <c r="I32" s="102">
        <f t="shared" si="1"/>
        <v>2.9513888888888923E-3</v>
      </c>
      <c r="J32" s="60">
        <f t="shared" si="0"/>
        <v>37.082818294190361</v>
      </c>
      <c r="K32" s="64"/>
      <c r="L32" s="96"/>
    </row>
    <row r="33" spans="1:12" ht="24.75" customHeight="1" x14ac:dyDescent="0.2">
      <c r="A33" s="91">
        <v>12</v>
      </c>
      <c r="B33" s="92">
        <v>1</v>
      </c>
      <c r="C33" s="92">
        <v>10036042251</v>
      </c>
      <c r="D33" s="61" t="s">
        <v>81</v>
      </c>
      <c r="E33" s="105">
        <v>37325</v>
      </c>
      <c r="F33" s="62" t="s">
        <v>16</v>
      </c>
      <c r="G33" s="63" t="s">
        <v>50</v>
      </c>
      <c r="H33" s="101">
        <v>2.8089120370370368E-2</v>
      </c>
      <c r="I33" s="102">
        <f t="shared" si="1"/>
        <v>2.9537037037037049E-3</v>
      </c>
      <c r="J33" s="60">
        <f t="shared" si="0"/>
        <v>37.082818294190361</v>
      </c>
      <c r="K33" s="64"/>
      <c r="L33" s="96"/>
    </row>
    <row r="34" spans="1:12" ht="24.75" customHeight="1" x14ac:dyDescent="0.2">
      <c r="A34" s="91">
        <v>13</v>
      </c>
      <c r="B34" s="92">
        <v>5</v>
      </c>
      <c r="C34" s="92">
        <v>10052804154</v>
      </c>
      <c r="D34" s="61" t="s">
        <v>82</v>
      </c>
      <c r="E34" s="105">
        <v>37537</v>
      </c>
      <c r="F34" s="62" t="s">
        <v>15</v>
      </c>
      <c r="G34" s="63" t="s">
        <v>53</v>
      </c>
      <c r="H34" s="101">
        <v>2.8246527777777777E-2</v>
      </c>
      <c r="I34" s="102">
        <f t="shared" si="1"/>
        <v>3.1111111111111131E-3</v>
      </c>
      <c r="J34" s="60">
        <f t="shared" si="0"/>
        <v>36.885245901639351</v>
      </c>
      <c r="K34" s="64"/>
      <c r="L34" s="96"/>
    </row>
    <row r="35" spans="1:12" ht="24.75" customHeight="1" x14ac:dyDescent="0.2">
      <c r="A35" s="91">
        <v>14</v>
      </c>
      <c r="B35" s="92">
        <v>15</v>
      </c>
      <c r="C35" s="92">
        <v>10036032046</v>
      </c>
      <c r="D35" s="61" t="s">
        <v>83</v>
      </c>
      <c r="E35" s="105">
        <v>37813</v>
      </c>
      <c r="F35" s="62" t="s">
        <v>15</v>
      </c>
      <c r="G35" s="63" t="s">
        <v>49</v>
      </c>
      <c r="H35" s="101">
        <v>2.8531249999999998E-2</v>
      </c>
      <c r="I35" s="102">
        <f t="shared" si="1"/>
        <v>3.395833333333334E-3</v>
      </c>
      <c r="J35" s="60">
        <f t="shared" si="0"/>
        <v>36.511156186612574</v>
      </c>
      <c r="K35" s="64"/>
      <c r="L35" s="96"/>
    </row>
    <row r="36" spans="1:12" ht="24.75" customHeight="1" x14ac:dyDescent="0.2">
      <c r="A36" s="91">
        <v>15</v>
      </c>
      <c r="B36" s="92">
        <v>3</v>
      </c>
      <c r="C36" s="92">
        <v>10036075900</v>
      </c>
      <c r="D36" s="61" t="s">
        <v>84</v>
      </c>
      <c r="E36" s="105">
        <v>37542</v>
      </c>
      <c r="F36" s="62" t="s">
        <v>16</v>
      </c>
      <c r="G36" s="63" t="s">
        <v>48</v>
      </c>
      <c r="H36" s="101">
        <v>2.8585648148148148E-2</v>
      </c>
      <c r="I36" s="102">
        <f t="shared" si="1"/>
        <v>3.4502314814814847E-3</v>
      </c>
      <c r="J36" s="60">
        <f t="shared" si="0"/>
        <v>36.43724696356275</v>
      </c>
      <c r="K36" s="64"/>
      <c r="L36" s="96"/>
    </row>
    <row r="37" spans="1:12" ht="24.75" customHeight="1" x14ac:dyDescent="0.2">
      <c r="A37" s="91">
        <v>16</v>
      </c>
      <c r="B37" s="92">
        <v>19</v>
      </c>
      <c r="C37" s="92">
        <v>10093059356</v>
      </c>
      <c r="D37" s="61" t="s">
        <v>85</v>
      </c>
      <c r="E37" s="105">
        <v>37289</v>
      </c>
      <c r="F37" s="62" t="s">
        <v>15</v>
      </c>
      <c r="G37" s="63" t="s">
        <v>17</v>
      </c>
      <c r="H37" s="101">
        <v>2.9042824074074075E-2</v>
      </c>
      <c r="I37" s="102">
        <f t="shared" si="1"/>
        <v>3.9074074074074115E-3</v>
      </c>
      <c r="J37" s="60">
        <f t="shared" si="0"/>
        <v>35.870864886408924</v>
      </c>
      <c r="K37" s="64"/>
      <c r="L37" s="96"/>
    </row>
    <row r="38" spans="1:12" ht="24.75" customHeight="1" x14ac:dyDescent="0.2">
      <c r="A38" s="91">
        <v>17</v>
      </c>
      <c r="B38" s="92">
        <v>9</v>
      </c>
      <c r="C38" s="92">
        <v>10084468994</v>
      </c>
      <c r="D38" s="61" t="s">
        <v>86</v>
      </c>
      <c r="E38" s="105">
        <v>37914</v>
      </c>
      <c r="F38" s="62" t="s">
        <v>15</v>
      </c>
      <c r="G38" s="63" t="s">
        <v>78</v>
      </c>
      <c r="H38" s="101">
        <v>2.9583333333333336E-2</v>
      </c>
      <c r="I38" s="102">
        <f t="shared" si="1"/>
        <v>4.4479166666666729E-3</v>
      </c>
      <c r="J38" s="60">
        <f t="shared" si="0"/>
        <v>35.211267605633807</v>
      </c>
      <c r="K38" s="64"/>
      <c r="L38" s="96"/>
    </row>
    <row r="39" spans="1:12" ht="24.75" customHeight="1" thickBot="1" x14ac:dyDescent="0.25">
      <c r="A39" s="94">
        <v>18</v>
      </c>
      <c r="B39" s="93">
        <v>10</v>
      </c>
      <c r="C39" s="93">
        <v>10059365091</v>
      </c>
      <c r="D39" s="65" t="s">
        <v>87</v>
      </c>
      <c r="E39" s="106">
        <v>37491</v>
      </c>
      <c r="F39" s="66" t="s">
        <v>15</v>
      </c>
      <c r="G39" s="67" t="s">
        <v>92</v>
      </c>
      <c r="H39" s="103">
        <v>3.2814814814814811E-2</v>
      </c>
      <c r="I39" s="104">
        <f t="shared" si="1"/>
        <v>7.679398148148147E-3</v>
      </c>
      <c r="J39" s="89">
        <f t="shared" si="0"/>
        <v>31.746031746031747</v>
      </c>
      <c r="K39" s="99"/>
      <c r="L39" s="100"/>
    </row>
    <row r="40" spans="1:12" s="36" customFormat="1" ht="9.75" customHeight="1" thickTop="1" thickBot="1" x14ac:dyDescent="0.25">
      <c r="A40" s="37"/>
      <c r="B40" s="38"/>
      <c r="C40" s="38"/>
      <c r="D40" s="39"/>
      <c r="E40" s="40"/>
      <c r="F40" s="41"/>
      <c r="G40" s="40"/>
      <c r="H40" s="42"/>
      <c r="I40" s="42"/>
      <c r="J40" s="42"/>
      <c r="K40" s="42"/>
      <c r="L40" s="43"/>
    </row>
    <row r="41" spans="1:12" s="45" customFormat="1" ht="15.75" thickTop="1" x14ac:dyDescent="0.2">
      <c r="A41" s="129" t="s">
        <v>4</v>
      </c>
      <c r="B41" s="130"/>
      <c r="C41" s="130"/>
      <c r="D41" s="130"/>
      <c r="E41" s="90"/>
      <c r="F41" s="90"/>
      <c r="G41" s="130" t="s">
        <v>5</v>
      </c>
      <c r="H41" s="130"/>
      <c r="I41" s="130"/>
      <c r="J41" s="130"/>
      <c r="K41" s="130"/>
      <c r="L41" s="131"/>
    </row>
    <row r="42" spans="1:12" s="45" customFormat="1" ht="15" x14ac:dyDescent="0.2">
      <c r="A42" s="84" t="s">
        <v>88</v>
      </c>
      <c r="B42" s="85"/>
      <c r="C42" s="86"/>
      <c r="D42" s="50"/>
      <c r="E42" s="50"/>
      <c r="F42" s="50"/>
      <c r="G42" s="51" t="s">
        <v>31</v>
      </c>
      <c r="H42" s="83">
        <v>9</v>
      </c>
      <c r="K42" s="51" t="s">
        <v>32</v>
      </c>
      <c r="L42" s="52">
        <f>COUNTIF(F$20:F140,"ЗМС")</f>
        <v>0</v>
      </c>
    </row>
    <row r="43" spans="1:12" s="45" customFormat="1" ht="15" x14ac:dyDescent="0.2">
      <c r="A43" s="84" t="s">
        <v>89</v>
      </c>
      <c r="B43" s="85"/>
      <c r="C43" s="86"/>
      <c r="D43" s="50"/>
      <c r="E43" s="50"/>
      <c r="F43" s="50"/>
      <c r="G43" s="46" t="s">
        <v>33</v>
      </c>
      <c r="H43" s="83">
        <f>H44+H49</f>
        <v>18</v>
      </c>
      <c r="K43" s="46" t="s">
        <v>34</v>
      </c>
      <c r="L43" s="47">
        <f>COUNTIF(F$20:F140,"МСМК")</f>
        <v>0</v>
      </c>
    </row>
    <row r="44" spans="1:12" s="45" customFormat="1" ht="15" x14ac:dyDescent="0.2">
      <c r="A44" s="84" t="s">
        <v>90</v>
      </c>
      <c r="B44" s="85"/>
      <c r="C44" s="86"/>
      <c r="D44" s="50"/>
      <c r="E44" s="50"/>
      <c r="F44" s="50"/>
      <c r="G44" s="46" t="s">
        <v>35</v>
      </c>
      <c r="H44" s="83">
        <f>H45+H47+H48+H46</f>
        <v>18</v>
      </c>
      <c r="K44" s="46" t="s">
        <v>16</v>
      </c>
      <c r="L44" s="47">
        <f>COUNTIF(F$20:F40,"МС")</f>
        <v>7</v>
      </c>
    </row>
    <row r="45" spans="1:12" s="45" customFormat="1" ht="15" x14ac:dyDescent="0.2">
      <c r="A45" s="84" t="s">
        <v>52</v>
      </c>
      <c r="B45" s="85"/>
      <c r="C45" s="86"/>
      <c r="D45" s="50"/>
      <c r="E45" s="50"/>
      <c r="F45" s="50"/>
      <c r="G45" s="46" t="s">
        <v>36</v>
      </c>
      <c r="H45" s="83">
        <f>COUNT(A14:A40)</f>
        <v>18</v>
      </c>
      <c r="K45" s="46" t="s">
        <v>15</v>
      </c>
      <c r="L45" s="47">
        <f>COUNTIF(F$19:F40,"КМС")</f>
        <v>11</v>
      </c>
    </row>
    <row r="46" spans="1:12" s="45" customFormat="1" ht="15" x14ac:dyDescent="0.2">
      <c r="A46" s="84"/>
      <c r="B46" s="85"/>
      <c r="C46" s="86"/>
      <c r="D46" s="50"/>
      <c r="E46" s="55"/>
      <c r="F46" s="55"/>
      <c r="G46" s="46" t="s">
        <v>37</v>
      </c>
      <c r="H46" s="83">
        <f>COUNTIF(A13:A39,"НФ")</f>
        <v>0</v>
      </c>
      <c r="K46" s="46" t="s">
        <v>38</v>
      </c>
      <c r="L46" s="47">
        <f>COUNTIF(F$21:F141,"1 СР")</f>
        <v>0</v>
      </c>
    </row>
    <row r="47" spans="1:12" s="45" customFormat="1" ht="15" x14ac:dyDescent="0.2">
      <c r="A47" s="87"/>
      <c r="B47" s="85"/>
      <c r="C47" s="86"/>
      <c r="D47" s="50"/>
      <c r="E47" s="55"/>
      <c r="F47" s="55"/>
      <c r="G47" s="46" t="s">
        <v>39</v>
      </c>
      <c r="H47" s="83">
        <f>COUNTIF(A14:A40,"ЛИМ")</f>
        <v>0</v>
      </c>
      <c r="K47" s="46" t="s">
        <v>40</v>
      </c>
      <c r="L47" s="47">
        <f>COUNTIF(F$21:F142,"2 СР")</f>
        <v>0</v>
      </c>
    </row>
    <row r="48" spans="1:12" s="45" customFormat="1" ht="15" x14ac:dyDescent="0.2">
      <c r="A48" s="88"/>
      <c r="B48" s="85"/>
      <c r="C48" s="86"/>
      <c r="D48" s="50"/>
      <c r="E48" s="50"/>
      <c r="F48" s="50"/>
      <c r="G48" s="46" t="s">
        <v>41</v>
      </c>
      <c r="H48" s="83">
        <f>COUNTIF(A14:A40,"ДСКВ")</f>
        <v>0</v>
      </c>
      <c r="K48" s="46" t="s">
        <v>42</v>
      </c>
      <c r="L48" s="47">
        <f>COUNTIF(F$21:F143,"3 СР")</f>
        <v>0</v>
      </c>
    </row>
    <row r="49" spans="1:12" s="45" customFormat="1" ht="15" x14ac:dyDescent="0.2">
      <c r="A49" s="88"/>
      <c r="B49" s="85"/>
      <c r="C49" s="86"/>
      <c r="D49" s="53"/>
      <c r="E49" s="53"/>
      <c r="F49" s="53"/>
      <c r="G49" s="46" t="s">
        <v>43</v>
      </c>
      <c r="H49" s="83">
        <f>COUNTIF(A14:A40,"НС")</f>
        <v>0</v>
      </c>
      <c r="I49" s="95"/>
      <c r="J49" s="54"/>
      <c r="K49" s="46"/>
      <c r="L49" s="49"/>
    </row>
    <row r="50" spans="1:12" s="45" customFormat="1" ht="7.5" customHeight="1" x14ac:dyDescent="0.2">
      <c r="A50" s="48"/>
      <c r="B50" s="50"/>
      <c r="C50" s="50"/>
      <c r="D50" s="50"/>
      <c r="E50" s="50"/>
      <c r="F50" s="50"/>
      <c r="G50" s="55"/>
      <c r="H50" s="56"/>
      <c r="I50" s="57"/>
      <c r="L50" s="58"/>
    </row>
    <row r="51" spans="1:12" s="45" customFormat="1" ht="15.75" x14ac:dyDescent="0.2">
      <c r="A51" s="110" t="s">
        <v>44</v>
      </c>
      <c r="B51" s="111"/>
      <c r="C51" s="111"/>
      <c r="D51" s="111"/>
      <c r="E51" s="111" t="s">
        <v>11</v>
      </c>
      <c r="F51" s="111"/>
      <c r="G51" s="111"/>
      <c r="H51" s="111" t="s">
        <v>3</v>
      </c>
      <c r="I51" s="111"/>
      <c r="J51" s="111" t="s">
        <v>30</v>
      </c>
      <c r="K51" s="111"/>
      <c r="L51" s="128"/>
    </row>
    <row r="52" spans="1:12" s="45" customFormat="1" x14ac:dyDescent="0.2">
      <c r="A52" s="120"/>
      <c r="B52" s="109"/>
      <c r="C52" s="109"/>
      <c r="D52" s="109"/>
      <c r="E52" s="109"/>
      <c r="F52" s="109"/>
      <c r="G52" s="109"/>
      <c r="H52" s="109"/>
      <c r="I52" s="109"/>
      <c r="L52" s="58"/>
    </row>
    <row r="53" spans="1:12" s="45" customFormat="1" x14ac:dyDescent="0.2">
      <c r="A53" s="80"/>
      <c r="B53" s="81"/>
      <c r="C53" s="81"/>
      <c r="D53" s="81"/>
      <c r="E53" s="81"/>
      <c r="F53" s="81"/>
      <c r="G53" s="81"/>
      <c r="H53" s="81"/>
      <c r="I53" s="59"/>
      <c r="L53" s="58"/>
    </row>
    <row r="54" spans="1:12" s="45" customFormat="1" x14ac:dyDescent="0.2">
      <c r="A54" s="80"/>
      <c r="B54" s="81"/>
      <c r="C54" s="81"/>
      <c r="D54" s="81"/>
      <c r="E54" s="81"/>
      <c r="F54" s="81"/>
      <c r="G54" s="81"/>
      <c r="H54" s="81"/>
      <c r="I54" s="59"/>
      <c r="L54" s="58"/>
    </row>
    <row r="55" spans="1:12" s="45" customFormat="1" x14ac:dyDescent="0.2">
      <c r="A55" s="80"/>
      <c r="B55" s="81"/>
      <c r="C55" s="81"/>
      <c r="D55" s="81"/>
      <c r="E55" s="81"/>
      <c r="F55" s="81"/>
      <c r="G55" s="81"/>
      <c r="H55" s="81"/>
      <c r="I55" s="59"/>
      <c r="L55" s="58"/>
    </row>
    <row r="56" spans="1:12" s="45" customFormat="1" x14ac:dyDescent="0.2">
      <c r="A56" s="80"/>
      <c r="B56" s="81"/>
      <c r="C56" s="81"/>
      <c r="D56" s="81"/>
      <c r="E56" s="81"/>
      <c r="F56" s="81"/>
      <c r="G56" s="81"/>
      <c r="H56" s="81"/>
      <c r="I56" s="59"/>
      <c r="L56" s="58"/>
    </row>
    <row r="57" spans="1:12" s="75" customFormat="1" ht="15.75" thickBot="1" x14ac:dyDescent="0.25">
      <c r="A57" s="112"/>
      <c r="B57" s="107"/>
      <c r="C57" s="107"/>
      <c r="D57" s="107"/>
      <c r="E57" s="107" t="str">
        <f>G17</f>
        <v>ХАРИН В.В. (ВК, г. ИЖЕВСК)</v>
      </c>
      <c r="F57" s="107"/>
      <c r="G57" s="107"/>
      <c r="H57" s="107" t="str">
        <f>G18</f>
        <v>САДРОВ Е.В. (1К, г. ИЖЕВСК)</v>
      </c>
      <c r="I57" s="107"/>
      <c r="J57" s="107" t="str">
        <f>G19</f>
        <v>ЖДАНОВ В.С. (1К, г. ИЖЕВСК)</v>
      </c>
      <c r="K57" s="107"/>
      <c r="L57" s="108"/>
    </row>
    <row r="58" spans="1:12" ht="13.5" thickTop="1" x14ac:dyDescent="0.2"/>
  </sheetData>
  <sortState ref="A24:P69">
    <sortCondition ref="A24:A69"/>
  </sortState>
  <mergeCells count="25">
    <mergeCell ref="A15:G15"/>
    <mergeCell ref="H15:L15"/>
    <mergeCell ref="A52:E52"/>
    <mergeCell ref="A11:L11"/>
    <mergeCell ref="A7:L7"/>
    <mergeCell ref="A8:L8"/>
    <mergeCell ref="A9:L9"/>
    <mergeCell ref="A10:L10"/>
    <mergeCell ref="J51:L51"/>
    <mergeCell ref="E51:G51"/>
    <mergeCell ref="H51:I51"/>
    <mergeCell ref="A41:D41"/>
    <mergeCell ref="G41:L41"/>
    <mergeCell ref="A1:L1"/>
    <mergeCell ref="A2:L2"/>
    <mergeCell ref="A4:L4"/>
    <mergeCell ref="A5:L5"/>
    <mergeCell ref="A6:L6"/>
    <mergeCell ref="A3:L3"/>
    <mergeCell ref="J57:L57"/>
    <mergeCell ref="E57:G57"/>
    <mergeCell ref="H57:I57"/>
    <mergeCell ref="F52:I52"/>
    <mergeCell ref="A51:D51"/>
    <mergeCell ref="A57:D57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87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итог Ю</vt:lpstr>
      <vt:lpstr>Лист1</vt:lpstr>
      <vt:lpstr>'итог Ю'!Заголовки_для_печати</vt:lpstr>
      <vt:lpstr>'итог Ю'!Область_печати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2022-11-22T13:04:15Z</dcterms:modified>
</cp:coreProperties>
</file>