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нд гонка юноши" sheetId="92" r:id="rId1"/>
  </sheets>
  <definedNames>
    <definedName name="_xlnm.Print_Titles" localSheetId="0">'инд гонка юноши'!$21:$22</definedName>
    <definedName name="_xlnm.Print_Area" localSheetId="0">'инд гонка юноши'!$A$1:$L$64</definedName>
  </definedNames>
  <calcPr calcId="152511" refMode="R1C1"/>
</workbook>
</file>

<file path=xl/calcChain.xml><?xml version="1.0" encoding="utf-8"?>
<calcChain xmlns="http://schemas.openxmlformats.org/spreadsheetml/2006/main">
  <c r="I53" i="92" l="1"/>
  <c r="J23" i="92" l="1"/>
  <c r="I37" i="92"/>
  <c r="J37" i="92"/>
  <c r="I38" i="92"/>
  <c r="J38" i="92"/>
  <c r="I39" i="92"/>
  <c r="J39" i="92"/>
  <c r="I40" i="92"/>
  <c r="J40" i="92"/>
  <c r="I41" i="92"/>
  <c r="J41" i="92"/>
  <c r="I42" i="92"/>
  <c r="J42" i="92"/>
  <c r="I43" i="92"/>
  <c r="J43" i="92"/>
  <c r="I44" i="92"/>
  <c r="J44" i="92"/>
  <c r="J24" i="92" l="1"/>
  <c r="J25" i="92"/>
  <c r="J26" i="92"/>
  <c r="J27" i="92"/>
  <c r="J28" i="92"/>
  <c r="J29" i="92"/>
  <c r="J30" i="92"/>
  <c r="J31" i="92"/>
  <c r="J32" i="92"/>
  <c r="J33" i="92"/>
  <c r="J34" i="92"/>
  <c r="J35" i="92"/>
  <c r="J36" i="92"/>
  <c r="I25" i="92"/>
  <c r="I26" i="92"/>
  <c r="I27" i="92"/>
  <c r="I28" i="92"/>
  <c r="I29" i="92"/>
  <c r="I30" i="92"/>
  <c r="I31" i="92"/>
  <c r="I32" i="92"/>
  <c r="I33" i="92"/>
  <c r="I34" i="92"/>
  <c r="I35" i="92"/>
  <c r="I36" i="92"/>
  <c r="I24" i="92"/>
  <c r="J64" i="92"/>
  <c r="G64" i="92"/>
  <c r="D64" i="92"/>
  <c r="I51" i="92" l="1"/>
  <c r="L54" i="92"/>
  <c r="I55" i="92"/>
  <c r="L53" i="92"/>
  <c r="I54" i="92"/>
  <c r="L52" i="92"/>
  <c r="I52" i="92"/>
  <c r="L51" i="92"/>
  <c r="L50" i="92"/>
  <c r="L49" i="92"/>
  <c r="L48" i="92"/>
  <c r="I50" i="92" l="1"/>
  <c r="I49" i="92" s="1"/>
</calcChain>
</file>

<file path=xl/sharedStrings.xml><?xml version="1.0" encoding="utf-8"?>
<sst xmlns="http://schemas.openxmlformats.org/spreadsheetml/2006/main" count="166" uniqueCount="120">
  <si>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</si>
  <si>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</si>
  <si>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</si>
  <si>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</si>
  <si>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</si>
  <si>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</si>
  <si>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</si>
  <si>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</si>
  <si>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</si>
  <si>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</si>
  <si>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</si>
  <si>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</si>
  <si>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</si>
  <si>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</si>
  <si>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</si>
  <si>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</si>
  <si>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ВСЕРОССИЙСКИЕ СОРЕВНОВАНИЯ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</si>
  <si>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</si>
  <si>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</si>
  <si>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</si>
  <si>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</si>
  <si>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</si>
  <si>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</si>
  <si>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</si>
  <si>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СКОРОСТЬ км/ч</t>
  </si>
  <si>
    <t>ВЫПОЛНЕНИЕ НТУ ЕВСК</t>
  </si>
  <si>
    <t>ОТСТАВАНИЕ</t>
  </si>
  <si>
    <t>КМС</t>
  </si>
  <si>
    <t>ДАТА РОЖД.</t>
  </si>
  <si>
    <t>1 СР</t>
  </si>
  <si>
    <t>2 СР</t>
  </si>
  <si>
    <t>3 СР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</si>
  <si>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</si>
  <si>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</si>
  <si>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</si>
  <si>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</si>
  <si>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</si>
  <si>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</si>
  <si>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</si>
  <si>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</si>
  <si>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Дисквалифицировано</t>
  </si>
  <si>
    <t>Н. стартовало</t>
  </si>
  <si>
    <t>№ ВРВС: 0080511611Я</t>
  </si>
  <si>
    <t>шоссе - индивидуальная гонка на время</t>
  </si>
  <si>
    <t>МАКСИМАЛЬНЫЙ ПЕРЕПАД (HD):</t>
  </si>
  <si>
    <t>СУММА ПЕРЕПАДОВ (ТС):</t>
  </si>
  <si>
    <t>СУДЬЯ НА ФИНИШЕ</t>
  </si>
  <si>
    <t>Омская область</t>
  </si>
  <si>
    <t>ДИСТАНЦИЯ: ДЛИНА КРУГА/КРУГОВ</t>
  </si>
  <si>
    <t>Министерство физической культуры и спорта Кузбасса</t>
  </si>
  <si>
    <t>Федерация велосипедного спорта Кемеровской области</t>
  </si>
  <si>
    <t>Юноши 15-16 лет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</si>
  <si>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 г. Кемерово</t>
    </r>
  </si>
  <si>
    <t>№ ЕКП 2022: 5138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</si>
  <si>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10ч 00м </t>
    </r>
  </si>
  <si>
    <t>ОКОНЧАНИЕ ГОНКИ: 12ч 00м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</si>
  <si>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19 июня 2022 года              </t>
    </r>
  </si>
  <si>
    <t>НАЗВАНИЕ ТРАССЫ / РЕГ. НОМЕР: шоссе с ж.р. Лесная поляна</t>
  </si>
  <si>
    <t>10/1</t>
  </si>
  <si>
    <t>СТЕПАНОВА С.Н. (ВК., г. КЕМЕРОВО)</t>
  </si>
  <si>
    <t>ЛЫСАК А.Н. (1 КАТ., г.КЕМЕРОВО)</t>
  </si>
  <si>
    <t>САВИЦКИЙ К.Н. {ВК., г.НОВОСИБИРСК}</t>
  </si>
  <si>
    <t>Температура: +13+16</t>
  </si>
  <si>
    <t>Влажность: 58%</t>
  </si>
  <si>
    <t>Ветер: 1,0 км/ч (с/з)</t>
  </si>
  <si>
    <t>Осадки: н. дождь</t>
  </si>
  <si>
    <t>Кемеровская область-Кузбасс</t>
  </si>
  <si>
    <t>Новосибирская область</t>
  </si>
  <si>
    <t>б</t>
  </si>
  <si>
    <t>ГОЛОВИН Егор</t>
  </si>
  <si>
    <t>13.01.2006</t>
  </si>
  <si>
    <t>ПУХОРЕВ Алексей</t>
  </si>
  <si>
    <t>04.05.2006</t>
  </si>
  <si>
    <t>КНЯЗЕВ Егор</t>
  </si>
  <si>
    <t>17.03.2006</t>
  </si>
  <si>
    <t>БУТРИК Егор</t>
  </si>
  <si>
    <t>17.08.2007</t>
  </si>
  <si>
    <t>КОНОНЕНКО Максим</t>
  </si>
  <si>
    <t>14.01.2007</t>
  </si>
  <si>
    <t>КОВАЛЕНКО Дмитрий</t>
  </si>
  <si>
    <t>13.05.2007</t>
  </si>
  <si>
    <t>КАРУЛЯ Роман</t>
  </si>
  <si>
    <t>28.04.2007</t>
  </si>
  <si>
    <t>АНДРИЕНКО Тимофей</t>
  </si>
  <si>
    <t>26.11.2006</t>
  </si>
  <si>
    <t>ГРЕЧКИН Дмитрий</t>
  </si>
  <si>
    <t>11.12.2006</t>
  </si>
  <si>
    <t>КАРЧЕВСКИЙ Илья</t>
  </si>
  <si>
    <t>16.01.2006</t>
  </si>
  <si>
    <t>ТАРАСОВ Матвей</t>
  </si>
  <si>
    <t>04.07.2007</t>
  </si>
  <si>
    <t>ЗЫКОВ Николай</t>
  </si>
  <si>
    <t>12.10.2007</t>
  </si>
  <si>
    <t>ШУБИН Федор</t>
  </si>
  <si>
    <t>19.06.2007</t>
  </si>
  <si>
    <t>КАНАЕВ Денис</t>
  </si>
  <si>
    <t>07.04.2007</t>
  </si>
  <si>
    <t>ШАХОВ Глеб</t>
  </si>
  <si>
    <t>12.09.2007</t>
  </si>
  <si>
    <t>Республика Хакасия</t>
  </si>
  <si>
    <t>ПРИДАТЧЕНКО Роман</t>
  </si>
  <si>
    <t>СИТНИКОВ Максим</t>
  </si>
  <si>
    <t>25.12.2007</t>
  </si>
  <si>
    <t>АППЕЛЬ Данил</t>
  </si>
  <si>
    <t>24.08.2007</t>
  </si>
  <si>
    <t>КОНОНОВ Илья</t>
  </si>
  <si>
    <t>23.05.2007</t>
  </si>
  <si>
    <t>КНЯЗЕВ Кирилл</t>
  </si>
  <si>
    <t>29.10.2006</t>
  </si>
  <si>
    <t>НЕСОВ Кирилл</t>
  </si>
  <si>
    <t>06.11.2006</t>
  </si>
  <si>
    <t>ТИТОВ Константин</t>
  </si>
  <si>
    <t>22.09.2007</t>
  </si>
  <si>
    <t>САФРОНОВ Александр</t>
  </si>
  <si>
    <t>24.11.2006</t>
  </si>
  <si>
    <t>НС</t>
  </si>
  <si>
    <t>Новосибирская область, Кемеровская область</t>
  </si>
  <si>
    <t>2 сп.юн.р.</t>
  </si>
  <si>
    <t>1 сп.юн.р.</t>
  </si>
  <si>
    <t>Лимит времени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</si>
</sst>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6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2B2E3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.5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1">
    <xf numFmtId="0" fontId="0" fillId="0" borderId="0" xfId="0"/>
    <xf numFmtId="49" fontId="6" fillId="0" borderId="4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49" fontId="6" fillId="0" borderId="4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25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2" fillId="0" borderId="14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right" vertical="center"/>
    </xf>
    <xf numFmtId="0" fontId="14" fillId="0" borderId="11" xfId="0" applyFont="1" applyBorder="1" applyAlignment="1">
      <alignment horizontal="right"/>
    </xf>
    <xf numFmtId="0" fontId="15" fillId="0" borderId="15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0" fontId="15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49" fontId="6" fillId="0" borderId="16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15" fillId="0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15" fillId="0" borderId="23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21" fontId="5" fillId="0" borderId="1" xfId="0" applyNumberFormat="1" applyFont="1" applyFill="1" applyBorder="1" applyAlignment="1" applyProtection="1">
      <alignment horizontal="center" vertical="center"/>
    </xf>
    <xf numFmtId="0" fontId="5" fillId="0" borderId="33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17" fillId="0" borderId="0" xfId="8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32" xfId="2" applyNumberFormat="1" applyFont="1" applyBorder="1" applyAlignment="1">
      <alignment horizontal="center" vertical="center"/>
    </xf>
    <xf numFmtId="0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165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20" xfId="2" applyNumberFormat="1" applyFont="1" applyBorder="1" applyAlignment="1">
      <alignment horizontal="center" vertical="center"/>
    </xf>
    <xf numFmtId="0" fontId="5" fillId="0" borderId="21" xfId="2" applyNumberFormat="1" applyFont="1" applyBorder="1" applyAlignment="1">
      <alignment horizontal="center" vertical="center"/>
    </xf>
    <xf numFmtId="0" fontId="5" fillId="0" borderId="21" xfId="2" applyFont="1" applyBorder="1" applyAlignment="1">
      <alignment horizontal="left" vertical="center"/>
    </xf>
    <xf numFmtId="165" fontId="5" fillId="0" borderId="21" xfId="2" applyNumberFormat="1" applyFont="1" applyBorder="1" applyAlignment="1">
      <alignment horizontal="center" vertical="center"/>
    </xf>
    <xf numFmtId="165" fontId="5" fillId="0" borderId="21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/>
    </xf>
    <xf numFmtId="0" fontId="19" fillId="0" borderId="6" xfId="0" applyFont="1" applyFill="1" applyBorder="1" applyAlignment="1">
      <alignment horizontal="right" vertical="center"/>
    </xf>
    <xf numFmtId="0" fontId="19" fillId="0" borderId="2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35" xfId="3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421823</xdr:colOff>
      <xdr:row>0</xdr:row>
      <xdr:rowOff>74085</xdr:rowOff>
    </xdr:from>
    <xdr:to>
      <xdr:col>2</xdr:col>
      <xdr:colOff>709084</xdr:colOff>
      <xdr:row>2</xdr:row>
      <xdr:rowOff>106752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490" y="74085"/>
          <a:ext cx="752927" cy="583000"/>
        </a:xfrm>
        <a:prstGeom prst="rect">
          <a:avLst/>
        </a:prstGeom>
      </xdr:spPr>
    </xdr:pic>
    <xdr:clientData/>
  </xdr:twoCellAnchor>
  <xdr:twoCellAnchor editAs="oneCell">
    <xdr:from>
      <xdr:col>0</xdr:col>
      <xdr:colOff>52916</xdr:colOff>
      <xdr:row>0</xdr:row>
      <xdr:rowOff>52917</xdr:rowOff>
    </xdr:from>
    <xdr:to>
      <xdr:col>1</xdr:col>
      <xdr:colOff>349250</xdr:colOff>
      <xdr:row>2</xdr:row>
      <xdr:rowOff>74084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6" y="52917"/>
          <a:ext cx="762001" cy="571500"/>
        </a:xfrm>
        <a:prstGeom prst="rect">
          <a:avLst/>
        </a:prstGeom>
      </xdr:spPr>
    </xdr:pic>
    <xdr:clientData/>
  </xdr:twoCellAnchor>
  <xdr:twoCellAnchor editAs="oneCell">
    <xdr:from>
      <xdr:col>10</xdr:col>
      <xdr:colOff>306918</xdr:colOff>
      <xdr:row>0</xdr:row>
      <xdr:rowOff>52916</xdr:rowOff>
    </xdr:from>
    <xdr:to>
      <xdr:col>11</xdr:col>
      <xdr:colOff>21986</xdr:colOff>
      <xdr:row>2</xdr:row>
      <xdr:rowOff>169334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0282" t="6736" r="30546" b="6192"/>
        <a:stretch/>
      </xdr:blipFill>
      <xdr:spPr>
        <a:xfrm>
          <a:off x="9588501" y="52916"/>
          <a:ext cx="519402" cy="666751"/>
        </a:xfrm>
        <a:prstGeom prst="rect">
          <a:avLst/>
        </a:prstGeom>
      </xdr:spPr>
    </xdr:pic>
    <xdr:clientData/>
  </xdr:twoCellAnchor>
  <xdr:oneCellAnchor>
    <xdr:from>
      <xdr:col>11</xdr:col>
      <xdr:colOff>95251</xdr:colOff>
      <xdr:row>0</xdr:row>
      <xdr:rowOff>127000</xdr:rowOff>
    </xdr:from>
    <xdr:ext cx="793750" cy="553581"/>
    <xdr:pic>
      <xdr:nvPicPr>
        <xdr:cNvPr id="7" name="Picture 2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42382"/>
        <a:stretch/>
      </xdr:blipFill>
      <xdr:spPr>
        <a:xfrm>
          <a:off x="10181168" y="127000"/>
          <a:ext cx="793750" cy="553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L65"/>
  <sheetViews>
    <sheetView tabSelected="1" view="pageBreakPreview" topLeftCell="A25" zoomScale="90" zoomScaleNormal="100" zoomScaleSheetLayoutView="90" workbookViewId="0">
      <selection activeCell="B33" sqref="B33"/>
    </sheetView>
  </sheetViews>
  <sheetFormatPr defaultRowHeight="12.75" x14ac:dyDescent="0.2"/>
  <cols>
    <col min="1" max="1" width="7" style="11" customWidth="1"/>
    <col min="2" max="2" width="7" style="72" customWidth="1"/>
    <col min="3" max="3" width="13.28515625" style="72" customWidth="1"/>
    <col min="4" max="4" width="20" style="11" customWidth="1"/>
    <col min="5" max="5" width="10.28515625" style="11" customWidth="1"/>
    <col min="6" max="6" width="9.7109375" style="11" customWidth="1"/>
    <col min="7" max="7" width="28" style="11" customWidth="1"/>
    <col min="8" max="8" width="20.140625" style="11" customWidth="1"/>
    <col min="9" max="9" width="13.5703125" style="11" customWidth="1"/>
    <col min="10" max="10" width="10.140625" style="11" customWidth="1"/>
    <col min="11" max="11" width="12" style="11" customWidth="1"/>
    <col min="12" max="12" width="14.7109375" style="11" customWidth="1"/>
    <col min="13" max="16384" width="9.140625" style="11"/>
  </cols>
  <sheetData>
    <row r="1" spans="1:12" ht="21.75" customHeight="1" x14ac:dyDescent="0.2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21.75" customHeight="1" x14ac:dyDescent="0.2">
      <c r="A2" s="128" t="s">
        <v>49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21.75" customHeight="1" x14ac:dyDescent="0.2">
      <c r="A3" s="128" t="s">
        <v>11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21.75" customHeight="1" x14ac:dyDescent="0.2">
      <c r="A4" s="128" t="s">
        <v>50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ht="5.2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s="13" customFormat="1" ht="24" customHeight="1" x14ac:dyDescent="0.2">
      <c r="A6" s="129" t="s">
        <v>16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2" s="13" customFormat="1" ht="18" customHeight="1" x14ac:dyDescent="0.2">
      <c r="A7" s="127" t="s">
        <v>18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1:12" s="13" customFormat="1" ht="4.5" customHeight="1" thickBot="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8" customHeight="1" thickTop="1" x14ac:dyDescent="0.2">
      <c r="A9" s="130" t="s">
        <v>23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2"/>
    </row>
    <row r="10" spans="1:12" s="15" customFormat="1" ht="18" customHeight="1" x14ac:dyDescent="0.2">
      <c r="A10" s="133" t="s">
        <v>43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5"/>
    </row>
    <row r="11" spans="1:12" ht="19.5" customHeight="1" x14ac:dyDescent="0.2">
      <c r="A11" s="136" t="s">
        <v>51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8"/>
    </row>
    <row r="12" spans="1:12" ht="5.25" customHeight="1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2" ht="15.75" x14ac:dyDescent="0.2">
      <c r="A13" s="19" t="s">
        <v>52</v>
      </c>
      <c r="B13" s="20"/>
      <c r="C13" s="20"/>
      <c r="D13" s="21"/>
      <c r="E13" s="22"/>
      <c r="F13" s="22"/>
      <c r="G13" s="23" t="s">
        <v>54</v>
      </c>
      <c r="H13" s="22"/>
      <c r="I13" s="22"/>
      <c r="J13" s="22"/>
      <c r="K13" s="24"/>
      <c r="L13" s="25" t="s">
        <v>42</v>
      </c>
    </row>
    <row r="14" spans="1:12" ht="15.75" x14ac:dyDescent="0.25">
      <c r="A14" s="26" t="s">
        <v>56</v>
      </c>
      <c r="B14" s="27"/>
      <c r="C14" s="27"/>
      <c r="D14" s="28"/>
      <c r="E14" s="28"/>
      <c r="F14" s="28"/>
      <c r="G14" s="29" t="s">
        <v>55</v>
      </c>
      <c r="H14" s="28"/>
      <c r="I14" s="28"/>
      <c r="J14" s="28"/>
      <c r="K14" s="30"/>
      <c r="L14" s="31" t="s">
        <v>53</v>
      </c>
    </row>
    <row r="15" spans="1:12" ht="15" x14ac:dyDescent="0.2">
      <c r="A15" s="139" t="s">
        <v>10</v>
      </c>
      <c r="B15" s="125"/>
      <c r="C15" s="125"/>
      <c r="D15" s="125"/>
      <c r="E15" s="125"/>
      <c r="F15" s="125"/>
      <c r="G15" s="140"/>
      <c r="H15" s="124" t="s">
        <v>1</v>
      </c>
      <c r="I15" s="125"/>
      <c r="J15" s="125"/>
      <c r="K15" s="125"/>
      <c r="L15" s="126"/>
    </row>
    <row r="16" spans="1:12" ht="15" x14ac:dyDescent="0.2">
      <c r="A16" s="32" t="s">
        <v>19</v>
      </c>
      <c r="B16" s="33"/>
      <c r="C16" s="33"/>
      <c r="D16" s="34"/>
      <c r="E16" s="35"/>
      <c r="F16" s="34"/>
      <c r="G16" s="36"/>
      <c r="H16" s="37" t="s">
        <v>57</v>
      </c>
      <c r="I16" s="38"/>
      <c r="J16" s="38"/>
      <c r="K16" s="38"/>
      <c r="L16" s="39"/>
    </row>
    <row r="17" spans="1:12" ht="15" x14ac:dyDescent="0.2">
      <c r="A17" s="32" t="s">
        <v>20</v>
      </c>
      <c r="B17" s="33"/>
      <c r="C17" s="33"/>
      <c r="D17" s="40"/>
      <c r="E17" s="35"/>
      <c r="F17" s="34"/>
      <c r="G17" s="95" t="s">
        <v>59</v>
      </c>
      <c r="H17" s="37" t="s">
        <v>44</v>
      </c>
      <c r="I17" s="38"/>
      <c r="J17" s="38"/>
      <c r="K17" s="38"/>
      <c r="L17" s="39"/>
    </row>
    <row r="18" spans="1:12" ht="15" x14ac:dyDescent="0.2">
      <c r="A18" s="32" t="s">
        <v>21</v>
      </c>
      <c r="B18" s="33"/>
      <c r="C18" s="33"/>
      <c r="D18" s="40"/>
      <c r="E18" s="35"/>
      <c r="F18" s="34"/>
      <c r="G18" s="95" t="s">
        <v>60</v>
      </c>
      <c r="H18" s="37" t="s">
        <v>45</v>
      </c>
      <c r="I18" s="38"/>
      <c r="J18" s="38"/>
      <c r="K18" s="38"/>
      <c r="L18" s="39"/>
    </row>
    <row r="19" spans="1:12" ht="15.75" thickBot="1" x14ac:dyDescent="0.25">
      <c r="A19" s="41" t="s">
        <v>17</v>
      </c>
      <c r="B19" s="42"/>
      <c r="C19" s="42"/>
      <c r="D19" s="43"/>
      <c r="E19" s="43"/>
      <c r="F19" s="43"/>
      <c r="G19" s="96" t="s">
        <v>61</v>
      </c>
      <c r="H19" s="44" t="s">
        <v>48</v>
      </c>
      <c r="I19" s="45"/>
      <c r="J19" s="45"/>
      <c r="K19" s="46">
        <v>10</v>
      </c>
      <c r="L19" s="47" t="s">
        <v>58</v>
      </c>
    </row>
    <row r="20" spans="1:12" ht="6" customHeight="1" thickTop="1" thickBot="1" x14ac:dyDescent="0.25">
      <c r="A20" s="48"/>
      <c r="B20" s="49"/>
      <c r="C20" s="49"/>
      <c r="D20" s="50"/>
      <c r="E20" s="50"/>
      <c r="F20" s="50"/>
      <c r="G20" s="50"/>
      <c r="H20" s="50"/>
      <c r="I20" s="50"/>
      <c r="J20" s="50"/>
      <c r="K20" s="50"/>
      <c r="L20" s="51"/>
    </row>
    <row r="21" spans="1:12" s="52" customFormat="1" ht="21" customHeight="1" thickTop="1" x14ac:dyDescent="0.2">
      <c r="A21" s="122" t="s">
        <v>7</v>
      </c>
      <c r="B21" s="118" t="s">
        <v>13</v>
      </c>
      <c r="C21" s="118" t="s">
        <v>22</v>
      </c>
      <c r="D21" s="118" t="s">
        <v>2</v>
      </c>
      <c r="E21" s="118" t="s">
        <v>28</v>
      </c>
      <c r="F21" s="118" t="s">
        <v>9</v>
      </c>
      <c r="G21" s="118" t="s">
        <v>14</v>
      </c>
      <c r="H21" s="118" t="s">
        <v>8</v>
      </c>
      <c r="I21" s="118" t="s">
        <v>26</v>
      </c>
      <c r="J21" s="118" t="s">
        <v>24</v>
      </c>
      <c r="K21" s="120" t="s">
        <v>25</v>
      </c>
      <c r="L21" s="116" t="s">
        <v>15</v>
      </c>
    </row>
    <row r="22" spans="1:12" s="52" customFormat="1" ht="13.5" customHeight="1" x14ac:dyDescent="0.2">
      <c r="A22" s="123"/>
      <c r="B22" s="119"/>
      <c r="C22" s="119"/>
      <c r="D22" s="119"/>
      <c r="E22" s="119"/>
      <c r="F22" s="119"/>
      <c r="G22" s="119"/>
      <c r="H22" s="119"/>
      <c r="I22" s="119"/>
      <c r="J22" s="119"/>
      <c r="K22" s="121"/>
      <c r="L22" s="117"/>
    </row>
    <row r="23" spans="1:12" ht="26.25" customHeight="1" x14ac:dyDescent="0.2">
      <c r="A23" s="81">
        <v>1</v>
      </c>
      <c r="B23" s="82">
        <v>62</v>
      </c>
      <c r="C23" s="82">
        <v>10116255591</v>
      </c>
      <c r="D23" s="83" t="s">
        <v>69</v>
      </c>
      <c r="E23" s="82" t="s">
        <v>70</v>
      </c>
      <c r="F23" s="85" t="s">
        <v>27</v>
      </c>
      <c r="G23" s="100" t="s">
        <v>116</v>
      </c>
      <c r="H23" s="84">
        <v>1.0971759259259259E-2</v>
      </c>
      <c r="I23" s="79"/>
      <c r="J23" s="80">
        <f>$K$19/(HOUR(H23)+MINUTE(H23)/60+SECOND(H23)/3600)</f>
        <v>37.974683544303801</v>
      </c>
      <c r="K23" s="53" t="s">
        <v>27</v>
      </c>
      <c r="L23" s="54"/>
    </row>
    <row r="24" spans="1:12" ht="21.75" customHeight="1" x14ac:dyDescent="0.2">
      <c r="A24" s="81">
        <v>2</v>
      </c>
      <c r="B24" s="82">
        <v>1</v>
      </c>
      <c r="C24" s="82">
        <v>10122875136</v>
      </c>
      <c r="D24" s="83" t="s">
        <v>71</v>
      </c>
      <c r="E24" s="82" t="s">
        <v>72</v>
      </c>
      <c r="F24" s="82" t="s">
        <v>29</v>
      </c>
      <c r="G24" s="100" t="s">
        <v>66</v>
      </c>
      <c r="H24" s="84">
        <v>1.1201967592592591E-2</v>
      </c>
      <c r="I24" s="79">
        <f>H24-$H$23</f>
        <v>2.3020833333333227E-4</v>
      </c>
      <c r="J24" s="80">
        <f t="shared" ref="J24:J44" si="0">$K$19/(HOUR(H24)+MINUTE(H24)/60+SECOND(H24)/3600)</f>
        <v>37.190082644628099</v>
      </c>
      <c r="K24" s="53" t="s">
        <v>27</v>
      </c>
      <c r="L24" s="54"/>
    </row>
    <row r="25" spans="1:12" ht="21.75" customHeight="1" x14ac:dyDescent="0.2">
      <c r="A25" s="81">
        <v>3</v>
      </c>
      <c r="B25" s="82">
        <v>64</v>
      </c>
      <c r="C25" s="82">
        <v>10116658850</v>
      </c>
      <c r="D25" s="83" t="s">
        <v>73</v>
      </c>
      <c r="E25" s="82" t="s">
        <v>74</v>
      </c>
      <c r="F25" s="85" t="s">
        <v>29</v>
      </c>
      <c r="G25" s="100" t="s">
        <v>67</v>
      </c>
      <c r="H25" s="84">
        <v>1.1529629629629631E-2</v>
      </c>
      <c r="I25" s="79">
        <f t="shared" ref="I25:I44" si="1">H25-$H$23</f>
        <v>5.5787037037037177E-4</v>
      </c>
      <c r="J25" s="80">
        <f t="shared" si="0"/>
        <v>36.144578313253014</v>
      </c>
      <c r="K25" s="53" t="s">
        <v>27</v>
      </c>
      <c r="L25" s="54"/>
    </row>
    <row r="26" spans="1:12" ht="21.75" customHeight="1" x14ac:dyDescent="0.2">
      <c r="A26" s="81">
        <v>4</v>
      </c>
      <c r="B26" s="82">
        <v>90</v>
      </c>
      <c r="C26" s="82">
        <v>10115653383</v>
      </c>
      <c r="D26" s="83" t="s">
        <v>75</v>
      </c>
      <c r="E26" s="82" t="s">
        <v>76</v>
      </c>
      <c r="F26" s="82" t="s">
        <v>30</v>
      </c>
      <c r="G26" s="100" t="s">
        <v>47</v>
      </c>
      <c r="H26" s="84">
        <v>1.1626157407407406E-2</v>
      </c>
      <c r="I26" s="79">
        <f t="shared" si="1"/>
        <v>6.5439814814814701E-4</v>
      </c>
      <c r="J26" s="80">
        <f t="shared" si="0"/>
        <v>35.856573705179279</v>
      </c>
      <c r="K26" s="53" t="s">
        <v>27</v>
      </c>
      <c r="L26" s="54"/>
    </row>
    <row r="27" spans="1:12" ht="21.75" customHeight="1" x14ac:dyDescent="0.2">
      <c r="A27" s="81">
        <v>5</v>
      </c>
      <c r="B27" s="82">
        <v>12</v>
      </c>
      <c r="C27" s="82">
        <v>10113103091</v>
      </c>
      <c r="D27" s="83" t="s">
        <v>77</v>
      </c>
      <c r="E27" s="82" t="s">
        <v>78</v>
      </c>
      <c r="F27" s="85" t="s">
        <v>29</v>
      </c>
      <c r="G27" s="100" t="s">
        <v>66</v>
      </c>
      <c r="H27" s="84">
        <v>1.1697453703703705E-2</v>
      </c>
      <c r="I27" s="79">
        <f t="shared" si="1"/>
        <v>7.2569444444444547E-4</v>
      </c>
      <c r="J27" s="80">
        <f t="shared" si="0"/>
        <v>35.60830860534125</v>
      </c>
      <c r="K27" s="53" t="s">
        <v>27</v>
      </c>
      <c r="L27" s="54"/>
    </row>
    <row r="28" spans="1:12" ht="21.75" customHeight="1" x14ac:dyDescent="0.2">
      <c r="A28" s="81" t="s">
        <v>68</v>
      </c>
      <c r="B28" s="82">
        <v>11</v>
      </c>
      <c r="C28" s="82">
        <v>10104124430</v>
      </c>
      <c r="D28" s="83" t="s">
        <v>79</v>
      </c>
      <c r="E28" s="82" t="s">
        <v>80</v>
      </c>
      <c r="F28" s="85" t="s">
        <v>30</v>
      </c>
      <c r="G28" s="100" t="s">
        <v>66</v>
      </c>
      <c r="H28" s="84">
        <v>1.1793981481481482E-2</v>
      </c>
      <c r="I28" s="79">
        <f t="shared" si="1"/>
        <v>8.2222222222222245E-4</v>
      </c>
      <c r="J28" s="80">
        <f t="shared" si="0"/>
        <v>35.328753680078506</v>
      </c>
      <c r="K28" s="55" t="s">
        <v>27</v>
      </c>
      <c r="L28" s="54"/>
    </row>
    <row r="29" spans="1:12" ht="21.75" customHeight="1" x14ac:dyDescent="0.2">
      <c r="A29" s="81">
        <v>7</v>
      </c>
      <c r="B29" s="82">
        <v>10</v>
      </c>
      <c r="C29" s="82">
        <v>10113557476</v>
      </c>
      <c r="D29" s="83" t="s">
        <v>81</v>
      </c>
      <c r="E29" s="82" t="s">
        <v>82</v>
      </c>
      <c r="F29" s="82" t="s">
        <v>29</v>
      </c>
      <c r="G29" s="100" t="s">
        <v>66</v>
      </c>
      <c r="H29" s="84">
        <v>1.1794328703703704E-2</v>
      </c>
      <c r="I29" s="79">
        <f t="shared" si="1"/>
        <v>8.2256944444444521E-4</v>
      </c>
      <c r="J29" s="80">
        <f t="shared" si="0"/>
        <v>35.328753680078506</v>
      </c>
      <c r="K29" s="55"/>
      <c r="L29" s="54"/>
    </row>
    <row r="30" spans="1:12" ht="21.75" customHeight="1" x14ac:dyDescent="0.2">
      <c r="A30" s="81">
        <v>8</v>
      </c>
      <c r="B30" s="82">
        <v>26</v>
      </c>
      <c r="C30" s="82">
        <v>10104018942</v>
      </c>
      <c r="D30" s="83" t="s">
        <v>83</v>
      </c>
      <c r="E30" s="82" t="s">
        <v>84</v>
      </c>
      <c r="F30" s="82" t="s">
        <v>29</v>
      </c>
      <c r="G30" s="100" t="s">
        <v>66</v>
      </c>
      <c r="H30" s="84">
        <v>1.1798032407407406E-2</v>
      </c>
      <c r="I30" s="79">
        <f t="shared" si="1"/>
        <v>8.2627314814814716E-4</v>
      </c>
      <c r="J30" s="80">
        <f t="shared" si="0"/>
        <v>35.328753680078506</v>
      </c>
      <c r="K30" s="55"/>
      <c r="L30" s="54"/>
    </row>
    <row r="31" spans="1:12" ht="21.75" customHeight="1" x14ac:dyDescent="0.2">
      <c r="A31" s="81">
        <v>9</v>
      </c>
      <c r="B31" s="82">
        <v>65</v>
      </c>
      <c r="C31" s="82">
        <v>10116023704</v>
      </c>
      <c r="D31" s="83" t="s">
        <v>85</v>
      </c>
      <c r="E31" s="82" t="s">
        <v>86</v>
      </c>
      <c r="F31" s="82" t="s">
        <v>30</v>
      </c>
      <c r="G31" s="100" t="s">
        <v>67</v>
      </c>
      <c r="H31" s="84">
        <v>1.1872685185185186E-2</v>
      </c>
      <c r="I31" s="79">
        <f t="shared" si="1"/>
        <v>9.0092592592592655E-4</v>
      </c>
      <c r="J31" s="80">
        <f t="shared" si="0"/>
        <v>35.087719298245617</v>
      </c>
      <c r="K31" s="55"/>
      <c r="L31" s="54"/>
    </row>
    <row r="32" spans="1:12" ht="21.75" customHeight="1" x14ac:dyDescent="0.2">
      <c r="A32" s="81">
        <v>10</v>
      </c>
      <c r="B32" s="82">
        <v>39</v>
      </c>
      <c r="C32" s="82">
        <v>10130083145</v>
      </c>
      <c r="D32" s="83" t="s">
        <v>87</v>
      </c>
      <c r="E32" s="82" t="s">
        <v>88</v>
      </c>
      <c r="F32" s="85" t="s">
        <v>30</v>
      </c>
      <c r="G32" s="100" t="s">
        <v>66</v>
      </c>
      <c r="H32" s="84">
        <v>1.1918055555555555E-2</v>
      </c>
      <c r="I32" s="79">
        <f t="shared" si="1"/>
        <v>9.4629629629629577E-4</v>
      </c>
      <c r="J32" s="80">
        <f t="shared" si="0"/>
        <v>34.95145631067961</v>
      </c>
      <c r="K32" s="55"/>
      <c r="L32" s="54"/>
    </row>
    <row r="33" spans="1:12" ht="21.75" customHeight="1" x14ac:dyDescent="0.2">
      <c r="A33" s="81">
        <v>11</v>
      </c>
      <c r="B33" s="82">
        <v>96</v>
      </c>
      <c r="C33" s="82">
        <v>10130613716</v>
      </c>
      <c r="D33" s="83" t="s">
        <v>89</v>
      </c>
      <c r="E33" s="82" t="s">
        <v>90</v>
      </c>
      <c r="F33" s="82" t="s">
        <v>118</v>
      </c>
      <c r="G33" s="100" t="s">
        <v>66</v>
      </c>
      <c r="H33" s="84">
        <v>1.2137500000000001E-2</v>
      </c>
      <c r="I33" s="79">
        <f t="shared" si="1"/>
        <v>1.1657407407407415E-3</v>
      </c>
      <c r="J33" s="80">
        <f t="shared" si="0"/>
        <v>34.318398474737847</v>
      </c>
      <c r="K33" s="55"/>
      <c r="L33" s="56"/>
    </row>
    <row r="34" spans="1:12" ht="21.75" customHeight="1" x14ac:dyDescent="0.2">
      <c r="A34" s="81">
        <v>12</v>
      </c>
      <c r="B34" s="82">
        <v>72</v>
      </c>
      <c r="C34" s="82">
        <v>10117596114</v>
      </c>
      <c r="D34" s="83" t="s">
        <v>91</v>
      </c>
      <c r="E34" s="82" t="s">
        <v>92</v>
      </c>
      <c r="F34" s="82" t="s">
        <v>29</v>
      </c>
      <c r="G34" s="100" t="s">
        <v>67</v>
      </c>
      <c r="H34" s="84">
        <v>1.2249999999999999E-2</v>
      </c>
      <c r="I34" s="79">
        <f t="shared" si="1"/>
        <v>1.2782407407407395E-3</v>
      </c>
      <c r="J34" s="80">
        <f t="shared" si="0"/>
        <v>34.026465028355389</v>
      </c>
      <c r="K34" s="57"/>
      <c r="L34" s="58"/>
    </row>
    <row r="35" spans="1:12" ht="21.75" customHeight="1" x14ac:dyDescent="0.2">
      <c r="A35" s="81">
        <v>13</v>
      </c>
      <c r="B35" s="82">
        <v>36</v>
      </c>
      <c r="C35" s="82">
        <v>10116807784</v>
      </c>
      <c r="D35" s="83" t="s">
        <v>93</v>
      </c>
      <c r="E35" s="82" t="s">
        <v>94</v>
      </c>
      <c r="F35" s="82" t="s">
        <v>30</v>
      </c>
      <c r="G35" s="100" t="s">
        <v>66</v>
      </c>
      <c r="H35" s="84">
        <v>1.2268055555555555E-2</v>
      </c>
      <c r="I35" s="79">
        <f t="shared" si="1"/>
        <v>1.2962962962962954E-3</v>
      </c>
      <c r="J35" s="80">
        <f t="shared" si="0"/>
        <v>33.962264150943398</v>
      </c>
      <c r="K35" s="57"/>
      <c r="L35" s="58"/>
    </row>
    <row r="36" spans="1:12" ht="21.75" customHeight="1" x14ac:dyDescent="0.2">
      <c r="A36" s="81">
        <v>14</v>
      </c>
      <c r="B36" s="82">
        <v>71</v>
      </c>
      <c r="C36" s="82">
        <v>10128503055</v>
      </c>
      <c r="D36" s="83" t="s">
        <v>95</v>
      </c>
      <c r="E36" s="82" t="s">
        <v>96</v>
      </c>
      <c r="F36" s="82" t="s">
        <v>30</v>
      </c>
      <c r="G36" s="100" t="s">
        <v>67</v>
      </c>
      <c r="H36" s="84">
        <v>1.2290972222222224E-2</v>
      </c>
      <c r="I36" s="79">
        <f t="shared" si="1"/>
        <v>1.3192129629629647E-3</v>
      </c>
      <c r="J36" s="80">
        <f t="shared" si="0"/>
        <v>33.898305084745765</v>
      </c>
      <c r="K36" s="59"/>
      <c r="L36" s="60"/>
    </row>
    <row r="37" spans="1:12" ht="21.75" customHeight="1" x14ac:dyDescent="0.2">
      <c r="A37" s="81">
        <v>15</v>
      </c>
      <c r="B37" s="82">
        <v>91</v>
      </c>
      <c r="C37" s="82">
        <v>10120290185</v>
      </c>
      <c r="D37" s="83" t="s">
        <v>97</v>
      </c>
      <c r="E37" s="82" t="s">
        <v>98</v>
      </c>
      <c r="F37" s="85" t="s">
        <v>29</v>
      </c>
      <c r="G37" s="100" t="s">
        <v>99</v>
      </c>
      <c r="H37" s="84">
        <v>1.251238425925926E-2</v>
      </c>
      <c r="I37" s="79">
        <f t="shared" si="1"/>
        <v>1.5406250000000003E-3</v>
      </c>
      <c r="J37" s="80">
        <f t="shared" si="0"/>
        <v>33.30249768732655</v>
      </c>
      <c r="K37" s="59"/>
      <c r="L37" s="60"/>
    </row>
    <row r="38" spans="1:12" ht="21.75" customHeight="1" x14ac:dyDescent="0.2">
      <c r="A38" s="81">
        <v>16</v>
      </c>
      <c r="B38" s="82">
        <v>89</v>
      </c>
      <c r="C38" s="82">
        <v>10092399150</v>
      </c>
      <c r="D38" s="83" t="s">
        <v>100</v>
      </c>
      <c r="E38" s="82" t="s">
        <v>76</v>
      </c>
      <c r="F38" s="82" t="s">
        <v>30</v>
      </c>
      <c r="G38" s="100" t="s">
        <v>47</v>
      </c>
      <c r="H38" s="84">
        <v>1.2612962962962963E-2</v>
      </c>
      <c r="I38" s="79">
        <f t="shared" si="1"/>
        <v>1.6412037037037037E-3</v>
      </c>
      <c r="J38" s="80">
        <f t="shared" si="0"/>
        <v>33.027522935779821</v>
      </c>
      <c r="K38" s="59"/>
      <c r="L38" s="60"/>
    </row>
    <row r="39" spans="1:12" ht="21.75" customHeight="1" x14ac:dyDescent="0.2">
      <c r="A39" s="81">
        <v>17</v>
      </c>
      <c r="B39" s="82">
        <v>43</v>
      </c>
      <c r="C39" s="82"/>
      <c r="D39" s="83" t="s">
        <v>101</v>
      </c>
      <c r="E39" s="82" t="s">
        <v>102</v>
      </c>
      <c r="F39" s="82" t="s">
        <v>30</v>
      </c>
      <c r="G39" s="100" t="s">
        <v>66</v>
      </c>
      <c r="H39" s="84">
        <v>1.3015740740740743E-2</v>
      </c>
      <c r="I39" s="79">
        <f t="shared" si="1"/>
        <v>2.0439814814814834E-3</v>
      </c>
      <c r="J39" s="80">
        <f t="shared" si="0"/>
        <v>32</v>
      </c>
      <c r="K39" s="59"/>
      <c r="L39" s="60"/>
    </row>
    <row r="40" spans="1:12" ht="21.75" customHeight="1" x14ac:dyDescent="0.2">
      <c r="A40" s="81">
        <v>18</v>
      </c>
      <c r="B40" s="82">
        <v>95</v>
      </c>
      <c r="C40" s="82">
        <v>10131029402</v>
      </c>
      <c r="D40" s="83" t="s">
        <v>103</v>
      </c>
      <c r="E40" s="82" t="s">
        <v>104</v>
      </c>
      <c r="F40" s="82" t="s">
        <v>117</v>
      </c>
      <c r="G40" s="100" t="s">
        <v>66</v>
      </c>
      <c r="H40" s="84">
        <v>1.3202314814814814E-2</v>
      </c>
      <c r="I40" s="79">
        <f t="shared" si="1"/>
        <v>2.2305555555555551E-3</v>
      </c>
      <c r="J40" s="80">
        <f t="shared" si="0"/>
        <v>31.551270815074499</v>
      </c>
      <c r="K40" s="59"/>
      <c r="L40" s="60"/>
    </row>
    <row r="41" spans="1:12" ht="21.75" customHeight="1" x14ac:dyDescent="0.2">
      <c r="A41" s="81">
        <v>19</v>
      </c>
      <c r="B41" s="82">
        <v>70</v>
      </c>
      <c r="C41" s="82">
        <v>10128427576</v>
      </c>
      <c r="D41" s="83" t="s">
        <v>105</v>
      </c>
      <c r="E41" s="82" t="s">
        <v>106</v>
      </c>
      <c r="F41" s="82" t="s">
        <v>30</v>
      </c>
      <c r="G41" s="100" t="s">
        <v>67</v>
      </c>
      <c r="H41" s="84">
        <v>1.3371296296296296E-2</v>
      </c>
      <c r="I41" s="79">
        <f t="shared" si="1"/>
        <v>2.3995370370370368E-3</v>
      </c>
      <c r="J41" s="80">
        <f t="shared" si="0"/>
        <v>31.168831168831172</v>
      </c>
      <c r="K41" s="59"/>
      <c r="L41" s="60"/>
    </row>
    <row r="42" spans="1:12" ht="21.75" customHeight="1" x14ac:dyDescent="0.2">
      <c r="A42" s="81">
        <v>20</v>
      </c>
      <c r="B42" s="82">
        <v>3</v>
      </c>
      <c r="C42" s="82">
        <v>10129356554</v>
      </c>
      <c r="D42" s="83" t="s">
        <v>107</v>
      </c>
      <c r="E42" s="82" t="s">
        <v>108</v>
      </c>
      <c r="F42" s="82" t="s">
        <v>30</v>
      </c>
      <c r="G42" s="100" t="s">
        <v>66</v>
      </c>
      <c r="H42" s="84">
        <v>1.3445833333333332E-2</v>
      </c>
      <c r="I42" s="79">
        <f t="shared" si="1"/>
        <v>2.474074074074073E-3</v>
      </c>
      <c r="J42" s="80">
        <f t="shared" si="0"/>
        <v>30.981067125645438</v>
      </c>
      <c r="K42" s="59"/>
      <c r="L42" s="60"/>
    </row>
    <row r="43" spans="1:12" ht="21.75" customHeight="1" x14ac:dyDescent="0.2">
      <c r="A43" s="81">
        <v>21</v>
      </c>
      <c r="B43" s="82">
        <v>49</v>
      </c>
      <c r="C43" s="82">
        <v>10120236736</v>
      </c>
      <c r="D43" s="83" t="s">
        <v>109</v>
      </c>
      <c r="E43" s="82" t="s">
        <v>110</v>
      </c>
      <c r="F43" s="82" t="s">
        <v>30</v>
      </c>
      <c r="G43" s="100" t="s">
        <v>66</v>
      </c>
      <c r="H43" s="84">
        <v>1.3604282407407407E-2</v>
      </c>
      <c r="I43" s="79">
        <f t="shared" si="1"/>
        <v>2.6325231481481477E-3</v>
      </c>
      <c r="J43" s="80">
        <f t="shared" si="0"/>
        <v>30.638297872340424</v>
      </c>
      <c r="K43" s="59"/>
      <c r="L43" s="60"/>
    </row>
    <row r="44" spans="1:12" ht="21.75" customHeight="1" x14ac:dyDescent="0.2">
      <c r="A44" s="81">
        <v>22</v>
      </c>
      <c r="B44" s="82">
        <v>13</v>
      </c>
      <c r="C44" s="82"/>
      <c r="D44" s="83" t="s">
        <v>111</v>
      </c>
      <c r="E44" s="82" t="s">
        <v>112</v>
      </c>
      <c r="F44" s="85" t="s">
        <v>30</v>
      </c>
      <c r="G44" s="100" t="s">
        <v>66</v>
      </c>
      <c r="H44" s="84">
        <v>1.3975347222222224E-2</v>
      </c>
      <c r="I44" s="79">
        <f t="shared" si="1"/>
        <v>3.0035879629629648E-3</v>
      </c>
      <c r="J44" s="80">
        <f t="shared" si="0"/>
        <v>29.826014913007455</v>
      </c>
      <c r="K44" s="59"/>
      <c r="L44" s="60"/>
    </row>
    <row r="45" spans="1:12" ht="21.75" customHeight="1" thickBot="1" x14ac:dyDescent="0.25">
      <c r="A45" s="86" t="s">
        <v>115</v>
      </c>
      <c r="B45" s="87">
        <v>27</v>
      </c>
      <c r="C45" s="87"/>
      <c r="D45" s="88" t="s">
        <v>113</v>
      </c>
      <c r="E45" s="87" t="s">
        <v>114</v>
      </c>
      <c r="F45" s="94" t="s">
        <v>30</v>
      </c>
      <c r="G45" s="101" t="s">
        <v>66</v>
      </c>
      <c r="H45" s="89"/>
      <c r="I45" s="90"/>
      <c r="J45" s="91"/>
      <c r="K45" s="92"/>
      <c r="L45" s="93"/>
    </row>
    <row r="46" spans="1:12" ht="6.75" customHeight="1" thickTop="1" thickBot="1" x14ac:dyDescent="0.25">
      <c r="A46" s="61"/>
      <c r="B46" s="62"/>
      <c r="C46" s="62"/>
      <c r="D46" s="63"/>
      <c r="E46" s="64"/>
      <c r="F46" s="65"/>
      <c r="G46" s="66"/>
      <c r="H46" s="67"/>
      <c r="I46" s="67"/>
      <c r="J46" s="67"/>
      <c r="K46" s="67"/>
      <c r="L46" s="67"/>
    </row>
    <row r="47" spans="1:12" ht="15.75" thickTop="1" x14ac:dyDescent="0.2">
      <c r="A47" s="107" t="s">
        <v>5</v>
      </c>
      <c r="B47" s="108"/>
      <c r="C47" s="108"/>
      <c r="D47" s="108"/>
      <c r="E47" s="68"/>
      <c r="F47" s="68"/>
      <c r="G47" s="68"/>
      <c r="H47" s="108" t="s">
        <v>6</v>
      </c>
      <c r="I47" s="108"/>
      <c r="J47" s="108"/>
      <c r="K47" s="108"/>
      <c r="L47" s="109"/>
    </row>
    <row r="48" spans="1:12" ht="15" x14ac:dyDescent="0.2">
      <c r="A48" s="2" t="s">
        <v>62</v>
      </c>
      <c r="B48" s="69"/>
      <c r="C48" s="70"/>
      <c r="H48" s="1" t="s">
        <v>32</v>
      </c>
      <c r="I48" s="4">
        <v>4</v>
      </c>
      <c r="K48" s="5" t="s">
        <v>33</v>
      </c>
      <c r="L48" s="6">
        <f>COUNTIF(F20:F46,"ЗМС")</f>
        <v>0</v>
      </c>
    </row>
    <row r="49" spans="1:12" ht="15" x14ac:dyDescent="0.2">
      <c r="A49" s="2" t="s">
        <v>63</v>
      </c>
      <c r="B49" s="69"/>
      <c r="C49" s="70"/>
      <c r="H49" s="1" t="s">
        <v>34</v>
      </c>
      <c r="I49" s="4">
        <f>I50+I55</f>
        <v>22</v>
      </c>
      <c r="K49" s="5" t="s">
        <v>35</v>
      </c>
      <c r="L49" s="6">
        <f>COUNTIF(F20:F46,"МСМК")</f>
        <v>0</v>
      </c>
    </row>
    <row r="50" spans="1:12" ht="15" x14ac:dyDescent="0.2">
      <c r="A50" s="2" t="s">
        <v>65</v>
      </c>
      <c r="B50" s="69"/>
      <c r="C50" s="70"/>
      <c r="H50" s="1" t="s">
        <v>36</v>
      </c>
      <c r="I50" s="4">
        <f>I51+I52+I54</f>
        <v>21</v>
      </c>
      <c r="K50" s="5" t="s">
        <v>37</v>
      </c>
      <c r="L50" s="6">
        <f>COUNTIF(F20:F46,"МС")</f>
        <v>0</v>
      </c>
    </row>
    <row r="51" spans="1:12" ht="15" x14ac:dyDescent="0.2">
      <c r="A51" s="2" t="s">
        <v>64</v>
      </c>
      <c r="B51" s="69"/>
      <c r="C51" s="70"/>
      <c r="H51" s="1" t="s">
        <v>38</v>
      </c>
      <c r="I51" s="4">
        <f>COUNT(A20:A46)</f>
        <v>21</v>
      </c>
      <c r="K51" s="5" t="s">
        <v>27</v>
      </c>
      <c r="L51" s="6">
        <f>COUNTIF(F20:F46,"КМС")</f>
        <v>1</v>
      </c>
    </row>
    <row r="52" spans="1:12" ht="15" x14ac:dyDescent="0.2">
      <c r="A52" s="7"/>
      <c r="B52" s="69"/>
      <c r="C52" s="70"/>
      <c r="H52" s="1" t="s">
        <v>39</v>
      </c>
      <c r="I52" s="4">
        <f>COUNTIF(A20:A46,"НФ")</f>
        <v>0</v>
      </c>
      <c r="K52" s="5" t="s">
        <v>29</v>
      </c>
      <c r="L52" s="6">
        <f>COUNTIF(F20:F46,"1 СР")</f>
        <v>7</v>
      </c>
    </row>
    <row r="53" spans="1:12" ht="15" x14ac:dyDescent="0.2">
      <c r="A53" s="7"/>
      <c r="B53" s="69"/>
      <c r="C53" s="70"/>
      <c r="H53" s="1" t="s">
        <v>119</v>
      </c>
      <c r="I53" s="4">
        <f>COUNTIF(A21:A47,"ЛИМ")</f>
        <v>0</v>
      </c>
      <c r="K53" s="8" t="s">
        <v>30</v>
      </c>
      <c r="L53" s="9">
        <f>COUNTIF(F20:F46,"2 СР")</f>
        <v>13</v>
      </c>
    </row>
    <row r="54" spans="1:12" ht="15" x14ac:dyDescent="0.2">
      <c r="A54" s="3"/>
      <c r="B54" s="69"/>
      <c r="C54" s="70"/>
      <c r="H54" s="1" t="s">
        <v>40</v>
      </c>
      <c r="I54" s="4">
        <f>COUNTIF(A20:A46,"ДСКВ")</f>
        <v>0</v>
      </c>
      <c r="K54" s="8" t="s">
        <v>31</v>
      </c>
      <c r="L54" s="10">
        <f>COUNTIF(F20:F46,"3 СР")</f>
        <v>0</v>
      </c>
    </row>
    <row r="55" spans="1:12" ht="15" x14ac:dyDescent="0.2">
      <c r="A55" s="3"/>
      <c r="B55" s="69"/>
      <c r="C55" s="70"/>
      <c r="D55" s="71"/>
      <c r="E55" s="71"/>
      <c r="F55" s="71"/>
      <c r="G55" s="71"/>
      <c r="H55" s="1" t="s">
        <v>41</v>
      </c>
      <c r="I55" s="4">
        <f>COUNTIF(A20:A46,"НС")</f>
        <v>1</v>
      </c>
      <c r="J55" s="71"/>
      <c r="K55" s="102"/>
      <c r="L55" s="103"/>
    </row>
    <row r="56" spans="1:12" ht="8.25" customHeight="1" x14ac:dyDescent="0.2">
      <c r="A56" s="73"/>
      <c r="H56" s="74"/>
      <c r="I56" s="75"/>
      <c r="K56" s="76"/>
      <c r="L56" s="77"/>
    </row>
    <row r="57" spans="1:12" ht="15.75" x14ac:dyDescent="0.2">
      <c r="A57" s="110" t="s">
        <v>3</v>
      </c>
      <c r="B57" s="111"/>
      <c r="C57" s="111"/>
      <c r="D57" s="111" t="s">
        <v>12</v>
      </c>
      <c r="E57" s="111"/>
      <c r="F57" s="111"/>
      <c r="G57" s="111" t="s">
        <v>4</v>
      </c>
      <c r="H57" s="111"/>
      <c r="I57" s="111"/>
      <c r="J57" s="111" t="s">
        <v>46</v>
      </c>
      <c r="K57" s="111"/>
      <c r="L57" s="112"/>
    </row>
    <row r="58" spans="1:12" x14ac:dyDescent="0.2">
      <c r="A58" s="113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5"/>
    </row>
    <row r="59" spans="1:12" x14ac:dyDescent="0.2">
      <c r="A59" s="97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9"/>
    </row>
    <row r="60" spans="1:12" x14ac:dyDescent="0.2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9"/>
    </row>
    <row r="61" spans="1:12" x14ac:dyDescent="0.2">
      <c r="A61" s="97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9"/>
    </row>
    <row r="62" spans="1:12" x14ac:dyDescent="0.2">
      <c r="A62" s="113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5"/>
    </row>
    <row r="63" spans="1:12" x14ac:dyDescent="0.2">
      <c r="A63" s="113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5"/>
    </row>
    <row r="64" spans="1:12" s="78" customFormat="1" ht="19.5" customHeight="1" thickBot="1" x14ac:dyDescent="0.25">
      <c r="A64" s="106"/>
      <c r="B64" s="104"/>
      <c r="C64" s="104"/>
      <c r="D64" s="104" t="str">
        <f>G17</f>
        <v>СТЕПАНОВА С.Н. (ВК., г. КЕМЕРОВО)</v>
      </c>
      <c r="E64" s="104"/>
      <c r="F64" s="104"/>
      <c r="G64" s="104" t="str">
        <f>G18</f>
        <v>ЛЫСАК А.Н. (1 КАТ., г.КЕМЕРОВО)</v>
      </c>
      <c r="H64" s="104"/>
      <c r="I64" s="104"/>
      <c r="J64" s="104" t="str">
        <f>G19</f>
        <v>САВИЦКИЙ К.Н. {ВК., г.НОВОСИБИРСК}</v>
      </c>
      <c r="K64" s="104"/>
      <c r="L64" s="105"/>
    </row>
    <row r="65" ht="13.5" thickTop="1" x14ac:dyDescent="0.2"/>
  </sheetData>
  <mergeCells count="39">
    <mergeCell ref="H15:L15"/>
    <mergeCell ref="A7:L7"/>
    <mergeCell ref="A1:L1"/>
    <mergeCell ref="A2:L2"/>
    <mergeCell ref="A3:L3"/>
    <mergeCell ref="A4:L4"/>
    <mergeCell ref="A6:L6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I21:I22"/>
    <mergeCell ref="J21:J22"/>
    <mergeCell ref="K21:K22"/>
    <mergeCell ref="J64:L64"/>
    <mergeCell ref="G64:I64"/>
    <mergeCell ref="D64:F64"/>
    <mergeCell ref="A64:C64"/>
    <mergeCell ref="A47:D47"/>
    <mergeCell ref="H47:L47"/>
    <mergeCell ref="A57:C57"/>
    <mergeCell ref="D57:F57"/>
    <mergeCell ref="G57:I57"/>
    <mergeCell ref="J57:L57"/>
    <mergeCell ref="A58:E58"/>
    <mergeCell ref="F58:L58"/>
    <mergeCell ref="A62:E62"/>
    <mergeCell ref="F62:L62"/>
    <mergeCell ref="A63:E63"/>
    <mergeCell ref="F63:L63"/>
  </mergeCells>
  <conditionalFormatting sqref="H48:H56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1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 гонка юноши</vt:lpstr>
      <vt:lpstr>'инд гонка юноши'!Заголовки_для_печати</vt:lpstr>
      <vt:lpstr>'инд гонка юноши'!Область_печати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2021-05-30T11:18:43Z</cp:lastPrinted>
  <dcterms:created xsi:type="dcterms:W3CDTF">1996-10-08T23:32:33Z</dcterms:created>
  <dcterms:modified xsi:type="dcterms:W3CDTF">2022-07-05T09:51:46Z</dcterms:modified>
</cp:coreProperties>
</file>