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Критериум!$A$1:$S$66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3" i="91" l="1"/>
  <c r="P24" i="91" l="1"/>
  <c r="P25" i="91"/>
  <c r="P26" i="91"/>
  <c r="P27" i="91"/>
  <c r="P28" i="91"/>
  <c r="P29" i="91"/>
  <c r="P30" i="91"/>
  <c r="P31" i="91"/>
  <c r="P66" i="91" l="1"/>
  <c r="F66" i="91"/>
  <c r="S52" i="91" l="1"/>
  <c r="P54" i="91"/>
  <c r="P58" i="91"/>
  <c r="P57" i="91"/>
  <c r="P56" i="91"/>
  <c r="P55" i="91"/>
  <c r="P53" i="91" s="1"/>
  <c r="P52" i="91" l="1"/>
  <c r="S57" i="91"/>
  <c r="S56" i="91"/>
  <c r="S55" i="91"/>
  <c r="S54" i="91"/>
  <c r="S53" i="91"/>
  <c r="S51" i="91"/>
</calcChain>
</file>

<file path=xl/sharedStrings.xml><?xml version="1.0" encoding="utf-8"?>
<sst xmlns="http://schemas.openxmlformats.org/spreadsheetml/2006/main" count="209" uniqueCount="155">
  <si>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</si>
  <si>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</si>
  <si>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</si>
  <si>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</si>
  <si>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</si>
  <si>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</si>
  <si>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</si>
  <si>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</si>
  <si>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</si>
  <si>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</si>
  <si>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</si>
  <si>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</si>
  <si>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</si>
  <si>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</si>
  <si>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</si>
  <si>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</si>
  <si>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</si>
  <si>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</si>
  <si>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</si>
  <si>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</si>
  <si>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</si>
  <si>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</si>
  <si>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</si>
  <si>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</si>
  <si>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</si>
  <si>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</si>
  <si>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</si>
  <si>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</si>
  <si>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</si>
  <si>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</si>
  <si>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</si>
  <si>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</si>
  <si>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</si>
  <si>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</si>
  <si>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</si>
  <si>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</si>
  <si>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</si>
  <si>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</si>
  <si>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</si>
  <si>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</si>
  <si>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</si>
  <si>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</si>
  <si>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Республика Адыгея</t>
  </si>
  <si>
    <t>UCI ID</t>
  </si>
  <si>
    <t>Московская область</t>
  </si>
  <si>
    <t>Самарская область</t>
  </si>
  <si>
    <t/>
  </si>
  <si>
    <t>№ ВРВС: 0080721811С</t>
  </si>
  <si>
    <t>2 СР</t>
  </si>
  <si>
    <t>3 СР</t>
  </si>
  <si>
    <t>Лимит времени</t>
  </si>
  <si>
    <t>Министерство физической культуры и спорта Хабаровского края</t>
  </si>
  <si>
    <t>Хабаровская региональная общественная организация "Федерация велосипедного спорта"</t>
  </si>
  <si>
    <t>ВСЕРОССИЙСКИЕ СОРЕВНОВАНИЯ</t>
  </si>
  <si>
    <t>НАЗВАНИЕ ТРАССЫ / РЕГ. НОМЕР: парковая зона стадиона им. В.И. Ленина</t>
  </si>
  <si>
    <t xml:space="preserve">МАКСИМАЛЬНЫЙ ПЕРЕПАД (HD)(м): </t>
  </si>
  <si>
    <t xml:space="preserve">СУММА ПОЛОЖИТЕЛЬНЫХ ПЕРЕПАДОВ ВЫСОТЫ НА ДИСТАНЦИИ (ТС)(м): 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</si>
  <si>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Хабаровск</t>
    </r>
  </si>
  <si>
    <t>Стародубцев А.Ю. (ВК, г. Хабаровск)</t>
  </si>
  <si>
    <t>Шатрыгина Е.В. (ВК, г. Верхняя Пышма)</t>
  </si>
  <si>
    <t>Жеребцова М.С. (ВК, г. Чита)</t>
  </si>
  <si>
    <t>Хабаровский край</t>
  </si>
  <si>
    <t>НФ</t>
  </si>
  <si>
    <t>Краснодарский край</t>
  </si>
  <si>
    <t>Тульская область</t>
  </si>
  <si>
    <t>Ростовская область</t>
  </si>
  <si>
    <t xml:space="preserve">Осадки: </t>
  </si>
  <si>
    <t xml:space="preserve">Ветер: </t>
  </si>
  <si>
    <t xml:space="preserve">НАЧАЛО ГОНКИ: 11ч 00м </t>
  </si>
  <si>
    <t>Юниорки 17-18 лет</t>
  </si>
  <si>
    <t>100 774 795 40</t>
  </si>
  <si>
    <t>ВОРОШИЛОВА Дарья</t>
  </si>
  <si>
    <t>18.11.2003</t>
  </si>
  <si>
    <t>100 839 106 40</t>
  </si>
  <si>
    <t>ТИСЛЕНКО Дарья</t>
  </si>
  <si>
    <t>26.08.2004</t>
  </si>
  <si>
    <t>100 918 835 35</t>
  </si>
  <si>
    <t>МИШИНА Анна</t>
  </si>
  <si>
    <t>07.06.2004</t>
  </si>
  <si>
    <t>100 524 708 19</t>
  </si>
  <si>
    <t>МАТИНА Ирина</t>
  </si>
  <si>
    <t>27.02.2003</t>
  </si>
  <si>
    <t>100 360 771 12</t>
  </si>
  <si>
    <t>МУРЗИНА Ирина</t>
  </si>
  <si>
    <t>15.04.2004</t>
  </si>
  <si>
    <t>100 360 646 81</t>
  </si>
  <si>
    <t>НОВИКОВА Кристина</t>
  </si>
  <si>
    <t>20.03.2003</t>
  </si>
  <si>
    <t>100 839 105 39</t>
  </si>
  <si>
    <t>ТИСЛЕНКО Елизавета</t>
  </si>
  <si>
    <t>100 558 913 80</t>
  </si>
  <si>
    <t>КРАСОВСКАЯ Татьяна</t>
  </si>
  <si>
    <t>08.03.2004</t>
  </si>
  <si>
    <t>100 360 349 75</t>
  </si>
  <si>
    <t>ПРОЗОРОВА Елизавета</t>
  </si>
  <si>
    <t>17.01.2003</t>
  </si>
  <si>
    <t>100 912 283 79</t>
  </si>
  <si>
    <t>ВОЛИК Екатерина</t>
  </si>
  <si>
    <t>09.05.2004</t>
  </si>
  <si>
    <t>100 360 274 00</t>
  </si>
  <si>
    <t>СЕМЫШЕВА Таисия</t>
  </si>
  <si>
    <t>16.06.2004</t>
  </si>
  <si>
    <t>100 821 468 56</t>
  </si>
  <si>
    <t>ЗАХОДЯКО Алиса</t>
  </si>
  <si>
    <t>25.11.2004</t>
  </si>
  <si>
    <t>100 558 924 91</t>
  </si>
  <si>
    <t>ЛЕБЕДИНЕЦ Арина</t>
  </si>
  <si>
    <t>13.06.2003</t>
  </si>
  <si>
    <t>100 924 285 53</t>
  </si>
  <si>
    <t>СИМАКОВА Алена</t>
  </si>
  <si>
    <t>05.11.2004</t>
  </si>
  <si>
    <t>100 501 283 77</t>
  </si>
  <si>
    <t>БАВЫКИНА Елизавета</t>
  </si>
  <si>
    <t>26.10.2004</t>
  </si>
  <si>
    <t>100 807 461 17</t>
  </si>
  <si>
    <t>МОГИЛЕВСКАЯ Анастасия</t>
  </si>
  <si>
    <t>12.09.2003</t>
  </si>
  <si>
    <t>100 625 012 25</t>
  </si>
  <si>
    <t>КОМОГОРОВА Екатерина</t>
  </si>
  <si>
    <t>01.08.2004</t>
  </si>
  <si>
    <t>100 918 825 25</t>
  </si>
  <si>
    <t>ЛУКИНА Наталья</t>
  </si>
  <si>
    <t>01.03.2003</t>
  </si>
  <si>
    <t>100 853 224 93</t>
  </si>
  <si>
    <t>ПАСЕЧНИК Степанида</t>
  </si>
  <si>
    <t>19.09.2004</t>
  </si>
  <si>
    <t>101 058 625 48</t>
  </si>
  <si>
    <t>НИКИТЕНКО Анжелика</t>
  </si>
  <si>
    <t>03.12.2004</t>
  </si>
  <si>
    <t>100 807 455 11</t>
  </si>
  <si>
    <t>ОСЬКИНА Лилия</t>
  </si>
  <si>
    <t>29.05.2003</t>
  </si>
  <si>
    <t>100 998 074 25</t>
  </si>
  <si>
    <t>МУРАВЬЕВА Мария</t>
  </si>
  <si>
    <t>08.07.2004</t>
  </si>
  <si>
    <t>101 189 283 47</t>
  </si>
  <si>
    <t>ПХЕНДА Нелли</t>
  </si>
  <si>
    <t>14.01.2003</t>
  </si>
  <si>
    <t>100 360 206 29</t>
  </si>
  <si>
    <t>МЕЛИХОВА Алина</t>
  </si>
  <si>
    <t>13.07.2003</t>
  </si>
  <si>
    <t>101 141 525 13</t>
  </si>
  <si>
    <t>ВОЛОВИК Диана</t>
  </si>
  <si>
    <t>21.11.2004</t>
  </si>
  <si>
    <t>100 920 045 81</t>
  </si>
  <si>
    <t>ИВАНОВА Марианна</t>
  </si>
  <si>
    <t>06.04.2004</t>
  </si>
  <si>
    <t>ДАТА ПРОВЕДЕНИЯ: 18 июля 2021 года</t>
  </si>
  <si>
    <t>ОКОНЧАНИЕ ГОНКИ: 12ч 00м</t>
  </si>
  <si>
    <t xml:space="preserve">2,0 км/14 </t>
  </si>
  <si>
    <t>№ ЕКП 2021: 32548</t>
  </si>
  <si>
    <t>Санкт-Петербург, Воронежская область</t>
  </si>
  <si>
    <t>Хабаровский край, Забайкальский край</t>
  </si>
  <si>
    <t>Температура: +28</t>
  </si>
  <si>
    <t>Влажность: 56%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</si>
</sst>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4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1" fontId="17" fillId="0" borderId="35" xfId="8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8" fillId="2" borderId="1" xfId="3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8" fillId="2" borderId="32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8" fillId="2" borderId="32" xfId="3" applyNumberFormat="1" applyFont="1" applyFill="1" applyBorder="1" applyAlignment="1">
      <alignment horizontal="center" vertical="center" wrapText="1"/>
    </xf>
    <xf numFmtId="14" fontId="18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73477</xdr:rowOff>
    </xdr:from>
    <xdr:to>
      <xdr:col>2</xdr:col>
      <xdr:colOff>68036</xdr:colOff>
      <xdr:row>4</xdr:row>
      <xdr:rowOff>85569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73477"/>
          <a:ext cx="985159" cy="1032628"/>
        </a:xfrm>
        <a:prstGeom prst="rect">
          <a:avLst/>
        </a:prstGeom>
      </xdr:spPr>
    </xdr:pic>
    <xdr:clientData/>
  </xdr:twoCellAnchor>
  <xdr:twoCellAnchor editAs="oneCell">
    <xdr:from>
      <xdr:col>17</xdr:col>
      <xdr:colOff>430802</xdr:colOff>
      <xdr:row>0</xdr:row>
      <xdr:rowOff>43544</xdr:rowOff>
    </xdr:from>
    <xdr:to>
      <xdr:col>18</xdr:col>
      <xdr:colOff>1048183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2231" y="43544"/>
          <a:ext cx="1583489" cy="1031422"/>
        </a:xfrm>
        <a:prstGeom prst="rect">
          <a:avLst/>
        </a:prstGeom>
      </xdr:spPr>
    </xdr:pic>
    <xdr:clientData/>
  </xdr:twoCellAnchor>
  <xdr:oneCellAnchor>
    <xdr:from>
      <xdr:col>8</xdr:col>
      <xdr:colOff>122465</xdr:colOff>
      <xdr:row>61</xdr:row>
      <xdr:rowOff>54428</xdr:rowOff>
    </xdr:from>
    <xdr:ext cx="1208487" cy="345282"/>
    <xdr:pic>
      <xdr:nvPicPr>
        <xdr:cNvPr id="10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85215" y="15648214"/>
          <a:ext cx="1208487" cy="345282"/>
        </a:xfrm>
        <a:prstGeom prst="rect">
          <a:avLst/>
        </a:prstGeom>
      </xdr:spPr>
    </xdr:pic>
    <xdr:clientData/>
  </xdr:oneCellAnchor>
  <xdr:oneCellAnchor>
    <xdr:from>
      <xdr:col>16</xdr:col>
      <xdr:colOff>557894</xdr:colOff>
      <xdr:row>61</xdr:row>
      <xdr:rowOff>27214</xdr:rowOff>
    </xdr:from>
    <xdr:ext cx="641903" cy="367023"/>
    <xdr:pic>
      <xdr:nvPicPr>
        <xdr:cNvPr id="11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90715" y="15621000"/>
          <a:ext cx="641903" cy="3670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view="pageBreakPreview" topLeftCell="A16" zoomScale="70" zoomScaleNormal="90" zoomScaleSheetLayoutView="70" workbookViewId="0">
      <selection activeCell="R31" sqref="R31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4.140625" style="11" customWidth="1"/>
    <col min="4" max="4" width="22.7109375" style="1" customWidth="1"/>
    <col min="5" max="5" width="11.42578125" style="60" customWidth="1"/>
    <col min="6" max="6" width="8.85546875" style="1" customWidth="1"/>
    <col min="7" max="7" width="19.140625" style="1" customWidth="1"/>
    <col min="8" max="14" width="5.140625" style="1" customWidth="1"/>
    <col min="15" max="15" width="19.28515625" style="1" customWidth="1"/>
    <col min="16" max="16" width="11.28515625" style="1" customWidth="1"/>
    <col min="17" max="17" width="10.42578125" style="1" customWidth="1"/>
    <col min="18" max="18" width="14.42578125" style="1" customWidth="1"/>
    <col min="19" max="19" width="18.7109375" style="1" customWidth="1"/>
    <col min="20" max="16384" width="9.140625" style="1"/>
  </cols>
  <sheetData>
    <row r="1" spans="1:19" ht="15.75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21" x14ac:dyDescent="0.2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21" x14ac:dyDescent="0.2">
      <c r="A3" s="102" t="s">
        <v>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21" x14ac:dyDescent="0.2">
      <c r="A4" s="102" t="s">
        <v>52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9" customHeight="1" x14ac:dyDescent="0.2">
      <c r="A5" s="102" t="s">
        <v>46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s="2" customFormat="1" ht="20.25" customHeight="1" x14ac:dyDescent="0.2">
      <c r="A6" s="105" t="s">
        <v>53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s="2" customFormat="1" ht="18" customHeight="1" x14ac:dyDescent="0.2">
      <c r="A7" s="106" t="s">
        <v>16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s="2" customFormat="1" ht="11.25" customHeight="1" thickBot="1" x14ac:dyDescent="0.2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24" customHeight="1" thickTop="1" x14ac:dyDescent="0.2">
      <c r="A9" s="107" t="s">
        <v>22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9"/>
    </row>
    <row r="10" spans="1:19" ht="18" customHeight="1" x14ac:dyDescent="0.2">
      <c r="A10" s="136" t="s">
        <v>39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8"/>
    </row>
    <row r="11" spans="1:19" ht="19.5" customHeight="1" x14ac:dyDescent="0.2">
      <c r="A11" s="136" t="s">
        <v>69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8"/>
    </row>
    <row r="12" spans="1:19" ht="8.25" customHeight="1" x14ac:dyDescent="0.2">
      <c r="A12" s="128" t="s">
        <v>46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30"/>
    </row>
    <row r="13" spans="1:19" ht="15.75" x14ac:dyDescent="0.2">
      <c r="A13" s="26" t="s">
        <v>57</v>
      </c>
      <c r="B13" s="16"/>
      <c r="C13" s="49"/>
      <c r="D13" s="48"/>
      <c r="E13" s="50"/>
      <c r="F13" s="4"/>
      <c r="G13" s="65" t="s">
        <v>68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34"/>
      <c r="S13" s="35" t="s">
        <v>47</v>
      </c>
    </row>
    <row r="14" spans="1:19" ht="15.75" x14ac:dyDescent="0.2">
      <c r="A14" s="14" t="s">
        <v>147</v>
      </c>
      <c r="B14" s="10"/>
      <c r="C14" s="10"/>
      <c r="D14" s="61"/>
      <c r="E14" s="51"/>
      <c r="F14" s="5"/>
      <c r="G14" s="66" t="s">
        <v>148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36"/>
      <c r="S14" s="37" t="s">
        <v>150</v>
      </c>
    </row>
    <row r="15" spans="1:19" ht="15" x14ac:dyDescent="0.2">
      <c r="A15" s="112" t="s">
        <v>9</v>
      </c>
      <c r="B15" s="113"/>
      <c r="C15" s="113"/>
      <c r="D15" s="113"/>
      <c r="E15" s="113"/>
      <c r="F15" s="113"/>
      <c r="G15" s="114"/>
      <c r="H15" s="115" t="s">
        <v>1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6"/>
    </row>
    <row r="16" spans="1:19" ht="15" x14ac:dyDescent="0.2">
      <c r="A16" s="15" t="s">
        <v>18</v>
      </c>
      <c r="B16" s="27"/>
      <c r="C16" s="27"/>
      <c r="D16" s="8"/>
      <c r="E16" s="52"/>
      <c r="F16" s="8"/>
      <c r="G16" s="9" t="s">
        <v>46</v>
      </c>
      <c r="H16" s="139" t="s">
        <v>54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1"/>
    </row>
    <row r="17" spans="1:19" ht="15" x14ac:dyDescent="0.2">
      <c r="A17" s="15" t="s">
        <v>19</v>
      </c>
      <c r="B17" s="23"/>
      <c r="C17" s="23"/>
      <c r="D17" s="6"/>
      <c r="E17" s="53"/>
      <c r="F17" s="6"/>
      <c r="G17" s="9" t="s">
        <v>58</v>
      </c>
      <c r="H17" s="139" t="s">
        <v>55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1"/>
    </row>
    <row r="18" spans="1:19" ht="15" x14ac:dyDescent="0.2">
      <c r="A18" s="15" t="s">
        <v>20</v>
      </c>
      <c r="B18" s="27"/>
      <c r="C18" s="27"/>
      <c r="D18" s="7"/>
      <c r="E18" s="52"/>
      <c r="F18" s="8"/>
      <c r="G18" s="9" t="s">
        <v>59</v>
      </c>
      <c r="H18" s="139" t="s">
        <v>56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1"/>
    </row>
    <row r="19" spans="1:19" ht="16.5" thickBot="1" x14ac:dyDescent="0.25">
      <c r="A19" s="30" t="s">
        <v>15</v>
      </c>
      <c r="B19" s="21"/>
      <c r="C19" s="21"/>
      <c r="D19" s="20"/>
      <c r="E19" s="54"/>
      <c r="F19" s="29"/>
      <c r="G19" s="64" t="s">
        <v>60</v>
      </c>
      <c r="H19" s="31" t="s">
        <v>38</v>
      </c>
      <c r="I19" s="32"/>
      <c r="J19" s="32"/>
      <c r="K19" s="32"/>
      <c r="L19" s="32"/>
      <c r="M19" s="32"/>
      <c r="N19" s="21"/>
      <c r="O19" s="19"/>
      <c r="P19" s="44">
        <v>28</v>
      </c>
      <c r="Q19" s="19"/>
      <c r="R19" s="29"/>
      <c r="S19" s="33" t="s">
        <v>149</v>
      </c>
    </row>
    <row r="20" spans="1:19" ht="6.75" customHeight="1" thickTop="1" thickBot="1" x14ac:dyDescent="0.25">
      <c r="A20" s="18"/>
      <c r="B20" s="17"/>
      <c r="C20" s="17"/>
      <c r="D20" s="18"/>
      <c r="E20" s="5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28" customFormat="1" ht="21.75" customHeight="1" thickTop="1" x14ac:dyDescent="0.2">
      <c r="A21" s="117" t="s">
        <v>7</v>
      </c>
      <c r="B21" s="103" t="s">
        <v>12</v>
      </c>
      <c r="C21" s="103" t="s">
        <v>43</v>
      </c>
      <c r="D21" s="103" t="s">
        <v>2</v>
      </c>
      <c r="E21" s="110" t="s">
        <v>37</v>
      </c>
      <c r="F21" s="103" t="s">
        <v>8</v>
      </c>
      <c r="G21" s="103" t="s">
        <v>13</v>
      </c>
      <c r="H21" s="131" t="s">
        <v>17</v>
      </c>
      <c r="I21" s="131"/>
      <c r="J21" s="131"/>
      <c r="K21" s="131"/>
      <c r="L21" s="131"/>
      <c r="M21" s="131"/>
      <c r="N21" s="131"/>
      <c r="O21" s="103" t="s">
        <v>41</v>
      </c>
      <c r="P21" s="103" t="s">
        <v>26</v>
      </c>
      <c r="Q21" s="103" t="s">
        <v>27</v>
      </c>
      <c r="R21" s="132" t="s">
        <v>25</v>
      </c>
      <c r="S21" s="134" t="s">
        <v>14</v>
      </c>
    </row>
    <row r="22" spans="1:19" s="28" customFormat="1" ht="18" customHeight="1" x14ac:dyDescent="0.2">
      <c r="A22" s="118"/>
      <c r="B22" s="104"/>
      <c r="C22" s="104"/>
      <c r="D22" s="104"/>
      <c r="E22" s="111"/>
      <c r="F22" s="104"/>
      <c r="G22" s="104"/>
      <c r="H22" s="94">
        <v>1</v>
      </c>
      <c r="I22" s="94">
        <v>2</v>
      </c>
      <c r="J22" s="94">
        <v>3</v>
      </c>
      <c r="K22" s="94">
        <v>4</v>
      </c>
      <c r="L22" s="94">
        <v>5</v>
      </c>
      <c r="M22" s="94">
        <v>6</v>
      </c>
      <c r="N22" s="94">
        <v>7</v>
      </c>
      <c r="O22" s="104"/>
      <c r="P22" s="104"/>
      <c r="Q22" s="104"/>
      <c r="R22" s="133"/>
      <c r="S22" s="135"/>
    </row>
    <row r="23" spans="1:19" s="3" customFormat="1" ht="30.75" customHeight="1" x14ac:dyDescent="0.2">
      <c r="A23" s="95">
        <v>1</v>
      </c>
      <c r="B23" s="96">
        <v>102</v>
      </c>
      <c r="C23" s="85" t="s">
        <v>70</v>
      </c>
      <c r="D23" s="97" t="s">
        <v>71</v>
      </c>
      <c r="E23" s="85" t="s">
        <v>72</v>
      </c>
      <c r="F23" s="85" t="s">
        <v>34</v>
      </c>
      <c r="G23" s="142" t="s">
        <v>23</v>
      </c>
      <c r="H23" s="85"/>
      <c r="I23" s="96">
        <v>5</v>
      </c>
      <c r="J23" s="96">
        <v>5</v>
      </c>
      <c r="K23" s="96">
        <v>5</v>
      </c>
      <c r="L23" s="96">
        <v>5</v>
      </c>
      <c r="M23" s="96">
        <v>5</v>
      </c>
      <c r="N23" s="96">
        <v>5</v>
      </c>
      <c r="O23" s="96">
        <v>1</v>
      </c>
      <c r="P23" s="96">
        <f>SUM(H23:N23)</f>
        <v>30</v>
      </c>
      <c r="Q23" s="84"/>
      <c r="R23" s="86"/>
      <c r="S23" s="87"/>
    </row>
    <row r="24" spans="1:19" s="3" customFormat="1" ht="30.75" customHeight="1" x14ac:dyDescent="0.2">
      <c r="A24" s="95">
        <v>2</v>
      </c>
      <c r="B24" s="96">
        <v>79</v>
      </c>
      <c r="C24" s="85" t="s">
        <v>85</v>
      </c>
      <c r="D24" s="97" t="s">
        <v>86</v>
      </c>
      <c r="E24" s="85" t="s">
        <v>87</v>
      </c>
      <c r="F24" s="85" t="s">
        <v>34</v>
      </c>
      <c r="G24" s="142" t="s">
        <v>42</v>
      </c>
      <c r="H24" s="96">
        <v>3</v>
      </c>
      <c r="I24" s="96">
        <v>2</v>
      </c>
      <c r="J24" s="85"/>
      <c r="K24" s="85"/>
      <c r="L24" s="96">
        <v>3</v>
      </c>
      <c r="M24" s="96">
        <v>3</v>
      </c>
      <c r="N24" s="96">
        <v>3</v>
      </c>
      <c r="O24" s="96">
        <v>2</v>
      </c>
      <c r="P24" s="96">
        <f>SUM(H24:N24)</f>
        <v>14</v>
      </c>
      <c r="Q24" s="84"/>
      <c r="R24" s="86"/>
      <c r="S24" s="87"/>
    </row>
    <row r="25" spans="1:19" s="3" customFormat="1" ht="30.75" customHeight="1" x14ac:dyDescent="0.2">
      <c r="A25" s="95">
        <v>3</v>
      </c>
      <c r="B25" s="96">
        <v>100</v>
      </c>
      <c r="C25" s="85" t="s">
        <v>93</v>
      </c>
      <c r="D25" s="97" t="s">
        <v>94</v>
      </c>
      <c r="E25" s="85" t="s">
        <v>95</v>
      </c>
      <c r="F25" s="85" t="s">
        <v>34</v>
      </c>
      <c r="G25" s="142" t="s">
        <v>23</v>
      </c>
      <c r="H25" s="96"/>
      <c r="I25" s="96">
        <v>1</v>
      </c>
      <c r="J25" s="96">
        <v>2</v>
      </c>
      <c r="K25" s="96">
        <v>2</v>
      </c>
      <c r="L25" s="96">
        <v>2</v>
      </c>
      <c r="M25" s="96">
        <v>2</v>
      </c>
      <c r="N25" s="96">
        <v>2</v>
      </c>
      <c r="O25" s="96">
        <v>3</v>
      </c>
      <c r="P25" s="96">
        <f>SUM(H25:N25)</f>
        <v>11</v>
      </c>
      <c r="Q25" s="84"/>
      <c r="R25" s="86"/>
      <c r="S25" s="87"/>
    </row>
    <row r="26" spans="1:19" s="3" customFormat="1" ht="30.75" customHeight="1" x14ac:dyDescent="0.2">
      <c r="A26" s="95">
        <v>4</v>
      </c>
      <c r="B26" s="96">
        <v>93</v>
      </c>
      <c r="C26" s="85" t="s">
        <v>76</v>
      </c>
      <c r="D26" s="97" t="s">
        <v>77</v>
      </c>
      <c r="E26" s="85" t="s">
        <v>78</v>
      </c>
      <c r="F26" s="85" t="s">
        <v>34</v>
      </c>
      <c r="G26" s="142" t="s">
        <v>64</v>
      </c>
      <c r="H26" s="85"/>
      <c r="I26" s="96">
        <v>3</v>
      </c>
      <c r="J26" s="96">
        <v>3</v>
      </c>
      <c r="K26" s="96">
        <v>3</v>
      </c>
      <c r="L26" s="85"/>
      <c r="M26" s="85"/>
      <c r="N26" s="96">
        <v>1</v>
      </c>
      <c r="O26" s="96">
        <v>4</v>
      </c>
      <c r="P26" s="96">
        <f>SUM(H26:N26)</f>
        <v>10</v>
      </c>
      <c r="Q26" s="84"/>
      <c r="R26" s="86"/>
      <c r="S26" s="87"/>
    </row>
    <row r="27" spans="1:19" s="3" customFormat="1" ht="30.75" customHeight="1" x14ac:dyDescent="0.2">
      <c r="A27" s="95">
        <v>5</v>
      </c>
      <c r="B27" s="96">
        <v>103</v>
      </c>
      <c r="C27" s="85" t="s">
        <v>102</v>
      </c>
      <c r="D27" s="97" t="s">
        <v>103</v>
      </c>
      <c r="E27" s="85" t="s">
        <v>104</v>
      </c>
      <c r="F27" s="96" t="s">
        <v>40</v>
      </c>
      <c r="G27" s="142" t="s">
        <v>63</v>
      </c>
      <c r="H27" s="96">
        <v>5</v>
      </c>
      <c r="I27" s="96"/>
      <c r="J27" s="96"/>
      <c r="K27" s="96"/>
      <c r="L27" s="96"/>
      <c r="M27" s="96">
        <v>1</v>
      </c>
      <c r="N27" s="96"/>
      <c r="O27" s="96">
        <v>12</v>
      </c>
      <c r="P27" s="96">
        <f>SUM(H27:N27)</f>
        <v>6</v>
      </c>
      <c r="Q27" s="84"/>
      <c r="R27" s="86"/>
      <c r="S27" s="87"/>
    </row>
    <row r="28" spans="1:19" s="3" customFormat="1" ht="30.75" customHeight="1" x14ac:dyDescent="0.2">
      <c r="A28" s="95">
        <v>6</v>
      </c>
      <c r="B28" s="96">
        <v>92</v>
      </c>
      <c r="C28" s="85" t="s">
        <v>88</v>
      </c>
      <c r="D28" s="97" t="s">
        <v>89</v>
      </c>
      <c r="E28" s="85" t="s">
        <v>75</v>
      </c>
      <c r="F28" s="85" t="s">
        <v>34</v>
      </c>
      <c r="G28" s="142" t="s">
        <v>45</v>
      </c>
      <c r="H28" s="96">
        <v>2</v>
      </c>
      <c r="I28" s="85"/>
      <c r="J28" s="85"/>
      <c r="K28" s="85"/>
      <c r="L28" s="96"/>
      <c r="M28" s="85"/>
      <c r="N28" s="85"/>
      <c r="O28" s="96">
        <v>14</v>
      </c>
      <c r="P28" s="96">
        <f>SUM(H28:N28)</f>
        <v>2</v>
      </c>
      <c r="Q28" s="84"/>
      <c r="R28" s="86"/>
      <c r="S28" s="87"/>
    </row>
    <row r="29" spans="1:19" s="3" customFormat="1" ht="30.75" customHeight="1" x14ac:dyDescent="0.2">
      <c r="A29" s="95">
        <v>7</v>
      </c>
      <c r="B29" s="96">
        <v>94</v>
      </c>
      <c r="C29" s="85" t="s">
        <v>82</v>
      </c>
      <c r="D29" s="97" t="s">
        <v>83</v>
      </c>
      <c r="E29" s="85" t="s">
        <v>84</v>
      </c>
      <c r="F29" s="85" t="s">
        <v>34</v>
      </c>
      <c r="G29" s="142" t="s">
        <v>64</v>
      </c>
      <c r="H29" s="85"/>
      <c r="I29" s="85"/>
      <c r="J29" s="96">
        <v>1</v>
      </c>
      <c r="K29" s="96">
        <v>1</v>
      </c>
      <c r="L29" s="85"/>
      <c r="M29" s="85"/>
      <c r="N29" s="85"/>
      <c r="O29" s="96">
        <v>15</v>
      </c>
      <c r="P29" s="96">
        <f>SUM(H29:N29)</f>
        <v>2</v>
      </c>
      <c r="Q29" s="84"/>
      <c r="R29" s="86"/>
      <c r="S29" s="87"/>
    </row>
    <row r="30" spans="1:19" s="3" customFormat="1" ht="30.75" customHeight="1" x14ac:dyDescent="0.2">
      <c r="A30" s="95">
        <v>8</v>
      </c>
      <c r="B30" s="96">
        <v>86</v>
      </c>
      <c r="C30" s="85" t="s">
        <v>90</v>
      </c>
      <c r="D30" s="97" t="s">
        <v>91</v>
      </c>
      <c r="E30" s="85" t="s">
        <v>92</v>
      </c>
      <c r="F30" s="85" t="s">
        <v>34</v>
      </c>
      <c r="G30" s="142" t="s">
        <v>65</v>
      </c>
      <c r="H30" s="85"/>
      <c r="I30" s="85"/>
      <c r="J30" s="96"/>
      <c r="K30" s="85"/>
      <c r="L30" s="96">
        <v>1</v>
      </c>
      <c r="M30" s="85"/>
      <c r="N30" s="85"/>
      <c r="O30" s="96">
        <v>6</v>
      </c>
      <c r="P30" s="96">
        <f>SUM(H30:N30)</f>
        <v>1</v>
      </c>
      <c r="Q30" s="84"/>
      <c r="R30" s="86"/>
      <c r="S30" s="87"/>
    </row>
    <row r="31" spans="1:19" s="3" customFormat="1" ht="30.75" customHeight="1" x14ac:dyDescent="0.2">
      <c r="A31" s="95">
        <v>9</v>
      </c>
      <c r="B31" s="96">
        <v>91</v>
      </c>
      <c r="C31" s="85" t="s">
        <v>73</v>
      </c>
      <c r="D31" s="97" t="s">
        <v>74</v>
      </c>
      <c r="E31" s="85" t="s">
        <v>75</v>
      </c>
      <c r="F31" s="85" t="s">
        <v>34</v>
      </c>
      <c r="G31" s="142" t="s">
        <v>45</v>
      </c>
      <c r="H31" s="96">
        <v>1</v>
      </c>
      <c r="I31" s="85"/>
      <c r="J31" s="85"/>
      <c r="K31" s="85"/>
      <c r="L31" s="85"/>
      <c r="M31" s="85"/>
      <c r="N31" s="96"/>
      <c r="O31" s="96">
        <v>13</v>
      </c>
      <c r="P31" s="96">
        <f>SUM(H31:N31)</f>
        <v>1</v>
      </c>
      <c r="Q31" s="84"/>
      <c r="R31" s="86"/>
      <c r="S31" s="87"/>
    </row>
    <row r="32" spans="1:19" s="3" customFormat="1" ht="30.75" customHeight="1" x14ac:dyDescent="0.2">
      <c r="A32" s="95">
        <v>10</v>
      </c>
      <c r="B32" s="96">
        <v>89</v>
      </c>
      <c r="C32" s="85" t="s">
        <v>111</v>
      </c>
      <c r="D32" s="97" t="s">
        <v>112</v>
      </c>
      <c r="E32" s="85" t="s">
        <v>113</v>
      </c>
      <c r="F32" s="96" t="s">
        <v>34</v>
      </c>
      <c r="G32" s="142" t="s">
        <v>45</v>
      </c>
      <c r="H32" s="85"/>
      <c r="I32" s="85"/>
      <c r="J32" s="85"/>
      <c r="K32" s="85"/>
      <c r="L32" s="85"/>
      <c r="M32" s="85"/>
      <c r="N32" s="85"/>
      <c r="O32" s="96">
        <v>5</v>
      </c>
      <c r="P32" s="96"/>
      <c r="Q32" s="84"/>
      <c r="R32" s="86"/>
      <c r="S32" s="87"/>
    </row>
    <row r="33" spans="1:19" s="3" customFormat="1" ht="30.75" customHeight="1" x14ac:dyDescent="0.2">
      <c r="A33" s="95">
        <v>11</v>
      </c>
      <c r="B33" s="96">
        <v>80</v>
      </c>
      <c r="C33" s="85" t="s">
        <v>123</v>
      </c>
      <c r="D33" s="97" t="s">
        <v>124</v>
      </c>
      <c r="E33" s="85" t="s">
        <v>125</v>
      </c>
      <c r="F33" s="96" t="s">
        <v>40</v>
      </c>
      <c r="G33" s="142" t="s">
        <v>44</v>
      </c>
      <c r="H33" s="85"/>
      <c r="I33" s="85"/>
      <c r="J33" s="85"/>
      <c r="K33" s="85"/>
      <c r="L33" s="85"/>
      <c r="M33" s="85"/>
      <c r="N33" s="85"/>
      <c r="O33" s="96">
        <v>7</v>
      </c>
      <c r="P33" s="96"/>
      <c r="Q33" s="84"/>
      <c r="R33" s="86"/>
      <c r="S33" s="87"/>
    </row>
    <row r="34" spans="1:19" s="3" customFormat="1" ht="30.75" customHeight="1" x14ac:dyDescent="0.2">
      <c r="A34" s="95">
        <v>12</v>
      </c>
      <c r="B34" s="96">
        <v>87</v>
      </c>
      <c r="C34" s="85" t="s">
        <v>105</v>
      </c>
      <c r="D34" s="97" t="s">
        <v>106</v>
      </c>
      <c r="E34" s="85" t="s">
        <v>107</v>
      </c>
      <c r="F34" s="96" t="s">
        <v>34</v>
      </c>
      <c r="G34" s="142" t="s">
        <v>65</v>
      </c>
      <c r="H34" s="85"/>
      <c r="I34" s="85"/>
      <c r="J34" s="85"/>
      <c r="K34" s="85"/>
      <c r="L34" s="85"/>
      <c r="M34" s="85"/>
      <c r="N34" s="85"/>
      <c r="O34" s="96">
        <v>8</v>
      </c>
      <c r="P34" s="96"/>
      <c r="Q34" s="84"/>
      <c r="R34" s="86"/>
      <c r="S34" s="87"/>
    </row>
    <row r="35" spans="1:19" s="3" customFormat="1" ht="30.75" customHeight="1" x14ac:dyDescent="0.2">
      <c r="A35" s="95">
        <v>13</v>
      </c>
      <c r="B35" s="96">
        <v>88</v>
      </c>
      <c r="C35" s="85" t="s">
        <v>132</v>
      </c>
      <c r="D35" s="97" t="s">
        <v>133</v>
      </c>
      <c r="E35" s="85" t="s">
        <v>134</v>
      </c>
      <c r="F35" s="96" t="s">
        <v>40</v>
      </c>
      <c r="G35" s="142" t="s">
        <v>65</v>
      </c>
      <c r="H35" s="85"/>
      <c r="I35" s="85"/>
      <c r="J35" s="85"/>
      <c r="K35" s="85"/>
      <c r="L35" s="85"/>
      <c r="M35" s="85"/>
      <c r="N35" s="85"/>
      <c r="O35" s="96">
        <v>9</v>
      </c>
      <c r="P35" s="96"/>
      <c r="Q35" s="84"/>
      <c r="R35" s="86"/>
      <c r="S35" s="87"/>
    </row>
    <row r="36" spans="1:19" s="3" customFormat="1" ht="30.75" customHeight="1" x14ac:dyDescent="0.2">
      <c r="A36" s="95">
        <v>14</v>
      </c>
      <c r="B36" s="96">
        <v>99</v>
      </c>
      <c r="C36" s="85" t="s">
        <v>79</v>
      </c>
      <c r="D36" s="97" t="s">
        <v>80</v>
      </c>
      <c r="E36" s="85" t="s">
        <v>81</v>
      </c>
      <c r="F36" s="85" t="s">
        <v>34</v>
      </c>
      <c r="G36" s="142" t="s">
        <v>151</v>
      </c>
      <c r="H36" s="85"/>
      <c r="I36" s="85"/>
      <c r="J36" s="85"/>
      <c r="K36" s="85"/>
      <c r="L36" s="85"/>
      <c r="M36" s="85"/>
      <c r="N36" s="85"/>
      <c r="O36" s="96">
        <v>10</v>
      </c>
      <c r="P36" s="96"/>
      <c r="Q36" s="84"/>
      <c r="R36" s="86"/>
      <c r="S36" s="87"/>
    </row>
    <row r="37" spans="1:19" s="3" customFormat="1" ht="30.75" customHeight="1" x14ac:dyDescent="0.2">
      <c r="A37" s="95">
        <v>15</v>
      </c>
      <c r="B37" s="96">
        <v>96</v>
      </c>
      <c r="C37" s="85" t="s">
        <v>144</v>
      </c>
      <c r="D37" s="97" t="s">
        <v>145</v>
      </c>
      <c r="E37" s="85" t="s">
        <v>146</v>
      </c>
      <c r="F37" s="85" t="s">
        <v>34</v>
      </c>
      <c r="G37" s="142" t="s">
        <v>61</v>
      </c>
      <c r="H37" s="85"/>
      <c r="I37" s="85"/>
      <c r="J37" s="85"/>
      <c r="K37" s="96"/>
      <c r="L37" s="85"/>
      <c r="M37" s="85"/>
      <c r="N37" s="85"/>
      <c r="O37" s="84">
        <v>11</v>
      </c>
      <c r="P37" s="96"/>
      <c r="Q37" s="84"/>
      <c r="R37" s="86"/>
      <c r="S37" s="87"/>
    </row>
    <row r="38" spans="1:19" s="3" customFormat="1" ht="30.75" customHeight="1" x14ac:dyDescent="0.2">
      <c r="A38" s="95">
        <v>16</v>
      </c>
      <c r="B38" s="96">
        <v>76</v>
      </c>
      <c r="C38" s="85" t="s">
        <v>114</v>
      </c>
      <c r="D38" s="97" t="s">
        <v>115</v>
      </c>
      <c r="E38" s="85" t="s">
        <v>116</v>
      </c>
      <c r="F38" s="85" t="s">
        <v>34</v>
      </c>
      <c r="G38" s="142" t="s">
        <v>42</v>
      </c>
      <c r="H38" s="85"/>
      <c r="I38" s="85"/>
      <c r="J38" s="85"/>
      <c r="K38" s="85"/>
      <c r="L38" s="85"/>
      <c r="M38" s="85"/>
      <c r="N38" s="85"/>
      <c r="O38" s="84">
        <v>16</v>
      </c>
      <c r="P38" s="84"/>
      <c r="Q38" s="84"/>
      <c r="R38" s="86"/>
      <c r="S38" s="87"/>
    </row>
    <row r="39" spans="1:19" s="3" customFormat="1" ht="30.75" customHeight="1" x14ac:dyDescent="0.2">
      <c r="A39" s="95">
        <v>17</v>
      </c>
      <c r="B39" s="96">
        <v>95</v>
      </c>
      <c r="C39" s="85" t="s">
        <v>108</v>
      </c>
      <c r="D39" s="97" t="s">
        <v>109</v>
      </c>
      <c r="E39" s="85" t="s">
        <v>110</v>
      </c>
      <c r="F39" s="85" t="s">
        <v>34</v>
      </c>
      <c r="G39" s="142" t="s">
        <v>152</v>
      </c>
      <c r="H39" s="84"/>
      <c r="I39" s="84"/>
      <c r="J39" s="84"/>
      <c r="K39" s="84"/>
      <c r="L39" s="84"/>
      <c r="M39" s="84"/>
      <c r="N39" s="84"/>
      <c r="O39" s="84">
        <v>17</v>
      </c>
      <c r="P39" s="84"/>
      <c r="Q39" s="84"/>
      <c r="R39" s="86"/>
      <c r="S39" s="87"/>
    </row>
    <row r="40" spans="1:19" s="3" customFormat="1" ht="30.75" customHeight="1" x14ac:dyDescent="0.2">
      <c r="A40" s="95">
        <v>18</v>
      </c>
      <c r="B40" s="96">
        <v>101</v>
      </c>
      <c r="C40" s="85" t="s">
        <v>99</v>
      </c>
      <c r="D40" s="97" t="s">
        <v>100</v>
      </c>
      <c r="E40" s="85" t="s">
        <v>101</v>
      </c>
      <c r="F40" s="96" t="s">
        <v>34</v>
      </c>
      <c r="G40" s="142" t="s">
        <v>23</v>
      </c>
      <c r="H40" s="84"/>
      <c r="I40" s="84"/>
      <c r="J40" s="84"/>
      <c r="K40" s="84"/>
      <c r="L40" s="84"/>
      <c r="M40" s="84"/>
      <c r="N40" s="84"/>
      <c r="O40" s="84">
        <v>18</v>
      </c>
      <c r="P40" s="84"/>
      <c r="Q40" s="84"/>
      <c r="R40" s="86"/>
      <c r="S40" s="87"/>
    </row>
    <row r="41" spans="1:19" s="3" customFormat="1" ht="30.75" customHeight="1" x14ac:dyDescent="0.2">
      <c r="A41" s="98" t="s">
        <v>62</v>
      </c>
      <c r="B41" s="96">
        <v>85</v>
      </c>
      <c r="C41" s="85" t="s">
        <v>138</v>
      </c>
      <c r="D41" s="97" t="s">
        <v>139</v>
      </c>
      <c r="E41" s="85" t="s">
        <v>140</v>
      </c>
      <c r="F41" s="96" t="s">
        <v>34</v>
      </c>
      <c r="G41" s="142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6"/>
      <c r="S41" s="87"/>
    </row>
    <row r="42" spans="1:19" s="3" customFormat="1" ht="30.75" customHeight="1" x14ac:dyDescent="0.2">
      <c r="A42" s="98" t="s">
        <v>62</v>
      </c>
      <c r="B42" s="96">
        <v>82</v>
      </c>
      <c r="C42" s="85" t="s">
        <v>126</v>
      </c>
      <c r="D42" s="97" t="s">
        <v>127</v>
      </c>
      <c r="E42" s="85" t="s">
        <v>128</v>
      </c>
      <c r="F42" s="96" t="s">
        <v>40</v>
      </c>
      <c r="G42" s="142" t="s">
        <v>63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6"/>
      <c r="S42" s="87"/>
    </row>
    <row r="43" spans="1:19" s="3" customFormat="1" ht="30.75" customHeight="1" x14ac:dyDescent="0.2">
      <c r="A43" s="98" t="s">
        <v>62</v>
      </c>
      <c r="B43" s="96">
        <v>97</v>
      </c>
      <c r="C43" s="85" t="s">
        <v>120</v>
      </c>
      <c r="D43" s="97" t="s">
        <v>121</v>
      </c>
      <c r="E43" s="85" t="s">
        <v>122</v>
      </c>
      <c r="F43" s="96" t="s">
        <v>40</v>
      </c>
      <c r="G43" s="142" t="s">
        <v>61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6"/>
      <c r="S43" s="87"/>
    </row>
    <row r="44" spans="1:19" s="3" customFormat="1" ht="30.75" customHeight="1" x14ac:dyDescent="0.2">
      <c r="A44" s="98" t="s">
        <v>62</v>
      </c>
      <c r="B44" s="96">
        <v>98</v>
      </c>
      <c r="C44" s="85" t="s">
        <v>135</v>
      </c>
      <c r="D44" s="97" t="s">
        <v>136</v>
      </c>
      <c r="E44" s="85" t="s">
        <v>137</v>
      </c>
      <c r="F44" s="96" t="s">
        <v>40</v>
      </c>
      <c r="G44" s="142" t="s">
        <v>61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6"/>
      <c r="S44" s="87"/>
    </row>
    <row r="45" spans="1:19" s="3" customFormat="1" ht="30.75" customHeight="1" x14ac:dyDescent="0.2">
      <c r="A45" s="98" t="s">
        <v>62</v>
      </c>
      <c r="B45" s="96">
        <v>77</v>
      </c>
      <c r="C45" s="85" t="s">
        <v>117</v>
      </c>
      <c r="D45" s="97" t="s">
        <v>118</v>
      </c>
      <c r="E45" s="85" t="s">
        <v>119</v>
      </c>
      <c r="F45" s="96" t="s">
        <v>34</v>
      </c>
      <c r="G45" s="142" t="s">
        <v>42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6"/>
      <c r="S45" s="87"/>
    </row>
    <row r="46" spans="1:19" s="3" customFormat="1" ht="30.75" customHeight="1" x14ac:dyDescent="0.2">
      <c r="A46" s="98" t="s">
        <v>62</v>
      </c>
      <c r="B46" s="96">
        <v>78</v>
      </c>
      <c r="C46" s="85" t="s">
        <v>129</v>
      </c>
      <c r="D46" s="97" t="s">
        <v>130</v>
      </c>
      <c r="E46" s="85" t="s">
        <v>131</v>
      </c>
      <c r="F46" s="85" t="s">
        <v>34</v>
      </c>
      <c r="G46" s="142" t="s">
        <v>42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6"/>
      <c r="S46" s="87"/>
    </row>
    <row r="47" spans="1:19" s="3" customFormat="1" ht="30.75" customHeight="1" x14ac:dyDescent="0.2">
      <c r="A47" s="98" t="s">
        <v>62</v>
      </c>
      <c r="B47" s="96">
        <v>84</v>
      </c>
      <c r="C47" s="85" t="s">
        <v>96</v>
      </c>
      <c r="D47" s="97" t="s">
        <v>97</v>
      </c>
      <c r="E47" s="85" t="s">
        <v>98</v>
      </c>
      <c r="F47" s="96" t="s">
        <v>40</v>
      </c>
      <c r="G47" s="142" t="s">
        <v>63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6"/>
      <c r="S47" s="87"/>
    </row>
    <row r="48" spans="1:19" s="3" customFormat="1" ht="30.75" customHeight="1" thickBot="1" x14ac:dyDescent="0.25">
      <c r="A48" s="99" t="s">
        <v>62</v>
      </c>
      <c r="B48" s="100">
        <v>83</v>
      </c>
      <c r="C48" s="89" t="s">
        <v>141</v>
      </c>
      <c r="D48" s="101" t="s">
        <v>142</v>
      </c>
      <c r="E48" s="89" t="s">
        <v>143</v>
      </c>
      <c r="F48" s="100" t="s">
        <v>40</v>
      </c>
      <c r="G48" s="143" t="s">
        <v>63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90"/>
      <c r="S48" s="91"/>
    </row>
    <row r="49" spans="1:19" ht="8.25" customHeight="1" thickTop="1" thickBot="1" x14ac:dyDescent="0.25">
      <c r="A49" s="18"/>
      <c r="B49" s="17"/>
      <c r="C49" s="17"/>
      <c r="D49" s="18"/>
      <c r="E49" s="5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5.75" thickTop="1" x14ac:dyDescent="0.2">
      <c r="A50" s="124" t="s">
        <v>5</v>
      </c>
      <c r="B50" s="122"/>
      <c r="C50" s="122"/>
      <c r="D50" s="122"/>
      <c r="E50" s="76"/>
      <c r="F50" s="76"/>
      <c r="G50" s="76"/>
      <c r="H50" s="122" t="s">
        <v>6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spans="1:19" ht="15" x14ac:dyDescent="0.2">
      <c r="A51" s="77" t="s">
        <v>153</v>
      </c>
      <c r="B51" s="23"/>
      <c r="C51" s="73"/>
      <c r="D51" s="16"/>
      <c r="E51" s="56"/>
      <c r="F51" s="16"/>
      <c r="G51" s="39"/>
      <c r="M51" s="12"/>
      <c r="N51" s="12"/>
      <c r="O51" s="24" t="s">
        <v>35</v>
      </c>
      <c r="P51" s="82">
        <v>8</v>
      </c>
      <c r="Q51" s="38"/>
      <c r="R51" s="78" t="s">
        <v>33</v>
      </c>
      <c r="S51" s="79">
        <f>COUNTIF(F$21:F159,"ЗМС")</f>
        <v>0</v>
      </c>
    </row>
    <row r="52" spans="1:19" ht="15" x14ac:dyDescent="0.2">
      <c r="A52" s="77" t="s">
        <v>154</v>
      </c>
      <c r="B52" s="23"/>
      <c r="C52" s="74"/>
      <c r="D52" s="22"/>
      <c r="E52" s="57"/>
      <c r="F52" s="22"/>
      <c r="G52" s="40"/>
      <c r="M52" s="12"/>
      <c r="N52" s="12"/>
      <c r="O52" s="24" t="s">
        <v>28</v>
      </c>
      <c r="P52" s="82">
        <f>P53+P58</f>
        <v>26</v>
      </c>
      <c r="Q52" s="12"/>
      <c r="R52" s="78" t="s">
        <v>21</v>
      </c>
      <c r="S52" s="79">
        <f>COUNTIF(F$20:F158,"МСМК")</f>
        <v>0</v>
      </c>
    </row>
    <row r="53" spans="1:19" ht="15" x14ac:dyDescent="0.2">
      <c r="A53" s="77" t="s">
        <v>66</v>
      </c>
      <c r="B53" s="23"/>
      <c r="C53" s="43"/>
      <c r="D53" s="22"/>
      <c r="E53" s="57"/>
      <c r="F53" s="22"/>
      <c r="G53" s="40"/>
      <c r="M53" s="12"/>
      <c r="N53" s="12"/>
      <c r="O53" s="24" t="s">
        <v>29</v>
      </c>
      <c r="P53" s="82">
        <f>P54+P55+P57</f>
        <v>26</v>
      </c>
      <c r="Q53" s="12"/>
      <c r="R53" s="78" t="s">
        <v>24</v>
      </c>
      <c r="S53" s="79">
        <f>COUNTIF(F$20:F48,"МС")</f>
        <v>0</v>
      </c>
    </row>
    <row r="54" spans="1:19" ht="15" x14ac:dyDescent="0.2">
      <c r="A54" s="77" t="s">
        <v>67</v>
      </c>
      <c r="B54" s="23"/>
      <c r="C54" s="43"/>
      <c r="D54" s="22"/>
      <c r="E54" s="57"/>
      <c r="F54" s="22"/>
      <c r="G54" s="40"/>
      <c r="M54" s="12"/>
      <c r="N54" s="12"/>
      <c r="O54" s="24" t="s">
        <v>30</v>
      </c>
      <c r="P54" s="82">
        <f>COUNT(A23:A48)</f>
        <v>18</v>
      </c>
      <c r="Q54" s="12"/>
      <c r="R54" s="78" t="s">
        <v>34</v>
      </c>
      <c r="S54" s="79">
        <f>COUNTIF(F$19:F48,"КМС")</f>
        <v>18</v>
      </c>
    </row>
    <row r="55" spans="1:19" ht="15" x14ac:dyDescent="0.2">
      <c r="A55" s="41"/>
      <c r="B55" s="6"/>
      <c r="C55" s="75"/>
      <c r="D55" s="22"/>
      <c r="E55" s="57"/>
      <c r="F55" s="22"/>
      <c r="G55" s="40"/>
      <c r="M55" s="12"/>
      <c r="N55" s="12"/>
      <c r="O55" s="24" t="s">
        <v>31</v>
      </c>
      <c r="P55" s="82">
        <f>COUNTIF(A23:A48,"НФ")</f>
        <v>8</v>
      </c>
      <c r="Q55" s="12"/>
      <c r="R55" s="78" t="s">
        <v>40</v>
      </c>
      <c r="S55" s="79">
        <f>COUNTIF(F$22:F160,"1 СР")</f>
        <v>8</v>
      </c>
    </row>
    <row r="56" spans="1:19" ht="15" x14ac:dyDescent="0.2">
      <c r="A56" s="41"/>
      <c r="B56" s="6"/>
      <c r="C56" s="75"/>
      <c r="D56" s="22"/>
      <c r="E56" s="57"/>
      <c r="F56" s="22"/>
      <c r="G56" s="40"/>
      <c r="M56" s="12"/>
      <c r="N56" s="12"/>
      <c r="O56" s="78" t="s">
        <v>50</v>
      </c>
      <c r="P56" s="83">
        <f>COUNTIF(A23:A48,"ЛИМ")</f>
        <v>0</v>
      </c>
      <c r="Q56" s="12"/>
      <c r="R56" s="78" t="s">
        <v>48</v>
      </c>
      <c r="S56" s="79">
        <f>COUNTIF(F$19:F158,"2 СР")</f>
        <v>0</v>
      </c>
    </row>
    <row r="57" spans="1:19" ht="15" x14ac:dyDescent="0.2">
      <c r="A57" s="25"/>
      <c r="B57" s="23"/>
      <c r="C57" s="43"/>
      <c r="D57" s="22"/>
      <c r="E57" s="57"/>
      <c r="F57" s="22"/>
      <c r="G57" s="40"/>
      <c r="M57" s="12"/>
      <c r="N57" s="12"/>
      <c r="O57" s="24" t="s">
        <v>36</v>
      </c>
      <c r="P57" s="82">
        <f>COUNTIF(A23:A48,"ДСКВ")</f>
        <v>0</v>
      </c>
      <c r="Q57" s="12"/>
      <c r="R57" s="78" t="s">
        <v>49</v>
      </c>
      <c r="S57" s="79">
        <f>COUNTIF(F$21:F161,"3 СР")</f>
        <v>0</v>
      </c>
    </row>
    <row r="58" spans="1:19" ht="15" x14ac:dyDescent="0.2">
      <c r="A58" s="25"/>
      <c r="B58" s="23"/>
      <c r="C58" s="43"/>
      <c r="D58" s="22"/>
      <c r="E58" s="57"/>
      <c r="F58" s="22"/>
      <c r="G58" s="40"/>
      <c r="M58" s="12"/>
      <c r="N58" s="12"/>
      <c r="O58" s="24" t="s">
        <v>32</v>
      </c>
      <c r="P58" s="82">
        <f>COUNTIF(A23:A48,"НС")</f>
        <v>0</v>
      </c>
      <c r="Q58" s="12"/>
      <c r="R58" s="78"/>
      <c r="S58" s="80"/>
    </row>
    <row r="59" spans="1:19" ht="6.75" customHeight="1" x14ac:dyDescent="0.2">
      <c r="A59" s="41"/>
      <c r="B59" s="13"/>
      <c r="C59" s="13"/>
      <c r="D59" s="6"/>
      <c r="E59" s="5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42"/>
    </row>
    <row r="60" spans="1:19" ht="15.75" x14ac:dyDescent="0.2">
      <c r="A60" s="119" t="s">
        <v>3</v>
      </c>
      <c r="B60" s="120"/>
      <c r="C60" s="120"/>
      <c r="D60" s="120"/>
      <c r="E60" s="120"/>
      <c r="F60" s="120" t="s">
        <v>11</v>
      </c>
      <c r="G60" s="120"/>
      <c r="H60" s="120"/>
      <c r="I60" s="120"/>
      <c r="J60" s="120"/>
      <c r="K60" s="120"/>
      <c r="L60" s="120"/>
      <c r="M60" s="120"/>
      <c r="N60" s="120"/>
      <c r="O60" s="45"/>
      <c r="P60" s="120" t="s">
        <v>4</v>
      </c>
      <c r="Q60" s="120"/>
      <c r="R60" s="120"/>
      <c r="S60" s="121"/>
    </row>
    <row r="61" spans="1:19" s="71" customFormat="1" ht="15.75" x14ac:dyDescent="0.2">
      <c r="A61" s="67"/>
      <c r="B61" s="68"/>
      <c r="C61" s="68"/>
      <c r="D61" s="68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70"/>
    </row>
    <row r="62" spans="1:19" s="71" customFormat="1" ht="15.75" x14ac:dyDescent="0.2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72"/>
    </row>
    <row r="63" spans="1:19" x14ac:dyDescent="0.2">
      <c r="A63" s="9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81"/>
      <c r="P63" s="71"/>
      <c r="Q63" s="71"/>
      <c r="R63" s="71"/>
      <c r="S63" s="93"/>
    </row>
    <row r="64" spans="1:19" x14ac:dyDescent="0.2">
      <c r="A64" s="62"/>
      <c r="B64" s="63"/>
      <c r="C64" s="63"/>
      <c r="D64" s="63"/>
      <c r="E64" s="59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46"/>
    </row>
    <row r="65" spans="1:19" x14ac:dyDescent="0.2">
      <c r="A65" s="62"/>
      <c r="B65" s="63"/>
      <c r="C65" s="63"/>
      <c r="D65" s="63"/>
      <c r="E65" s="59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46"/>
    </row>
    <row r="66" spans="1:19" ht="16.5" thickBot="1" x14ac:dyDescent="0.25">
      <c r="A66" s="125" t="s">
        <v>46</v>
      </c>
      <c r="B66" s="126"/>
      <c r="C66" s="126"/>
      <c r="D66" s="126"/>
      <c r="E66" s="126"/>
      <c r="F66" s="126" t="str">
        <f>G17</f>
        <v>Стародубцев А.Ю. (ВК, г. Хабаровск)</v>
      </c>
      <c r="G66" s="126"/>
      <c r="H66" s="126"/>
      <c r="I66" s="126"/>
      <c r="J66" s="126"/>
      <c r="K66" s="126"/>
      <c r="L66" s="126"/>
      <c r="M66" s="126"/>
      <c r="N66" s="126"/>
      <c r="O66" s="47"/>
      <c r="P66" s="126" t="str">
        <f>G18</f>
        <v>Шатрыгина Е.В. (ВК, г. Верхняя Пышма)</v>
      </c>
      <c r="Q66" s="126"/>
      <c r="R66" s="126"/>
      <c r="S66" s="127"/>
    </row>
    <row r="67" spans="1:19" ht="13.5" thickTop="1" x14ac:dyDescent="0.2"/>
  </sheetData>
  <sortState ref="B23:AG32">
    <sortCondition descending="1" ref="P23:P32"/>
  </sortState>
  <mergeCells count="38">
    <mergeCell ref="A8:S8"/>
    <mergeCell ref="H21:N21"/>
    <mergeCell ref="O21:O22"/>
    <mergeCell ref="P21:P22"/>
    <mergeCell ref="R21:R22"/>
    <mergeCell ref="S21:S22"/>
    <mergeCell ref="A10:S10"/>
    <mergeCell ref="A11:S11"/>
    <mergeCell ref="H16:S16"/>
    <mergeCell ref="H17:S17"/>
    <mergeCell ref="H18:S18"/>
    <mergeCell ref="A66:E66"/>
    <mergeCell ref="F66:N66"/>
    <mergeCell ref="P66:S66"/>
    <mergeCell ref="A12:S12"/>
    <mergeCell ref="B21:B22"/>
    <mergeCell ref="C21:C22"/>
    <mergeCell ref="A60:E60"/>
    <mergeCell ref="F60:N60"/>
    <mergeCell ref="P60:S60"/>
    <mergeCell ref="H50:S50"/>
    <mergeCell ref="A50:D50"/>
    <mergeCell ref="A1:S1"/>
    <mergeCell ref="A2:S2"/>
    <mergeCell ref="A3:S3"/>
    <mergeCell ref="A4:S4"/>
    <mergeCell ref="Q21:Q22"/>
    <mergeCell ref="A6:S6"/>
    <mergeCell ref="A7:S7"/>
    <mergeCell ref="A9:S9"/>
    <mergeCell ref="D21:D22"/>
    <mergeCell ref="E21:E22"/>
    <mergeCell ref="F21:F22"/>
    <mergeCell ref="G21:G22"/>
    <mergeCell ref="A15:G15"/>
    <mergeCell ref="H15:S15"/>
    <mergeCell ref="A21:A22"/>
    <mergeCell ref="A5:S5"/>
  </mergeCells>
  <conditionalFormatting sqref="O57:O1048576 O1:O14 O19:O55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73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P24:P31 P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2021-07-27T10:02:40Z</dcterms:modified>
</cp:coreProperties>
</file>