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" sheetId="2" r:id="rId2"/>
  </sheets>
  <definedNames>
    <definedName name="_xlnm.Print_Titles" localSheetId="1">'гр г'!$21:$22</definedName>
    <definedName name="_xlnm.Print_Titles" localSheetId="0">'Стартовый протокол'!$18:$19</definedName>
    <definedName name="_xlnm.Print_Area" localSheetId="1">'гр г'!$A$1:$L$44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30" i="2"/>
  <c r="L31" i="2"/>
  <c r="H32" i="2"/>
  <c r="L32" i="2"/>
  <c r="H33" i="2"/>
  <c r="L33" i="2"/>
  <c r="J44" i="2" l="1"/>
  <c r="H44" i="2"/>
  <c r="E44" i="2"/>
  <c r="J25" i="2" l="1"/>
  <c r="J26" i="2"/>
  <c r="J24" i="2"/>
  <c r="I25" i="2"/>
  <c r="I26" i="2"/>
  <c r="I24" i="2"/>
  <c r="J23" i="2" l="1"/>
  <c r="H36" i="2" l="1"/>
  <c r="H35" i="2"/>
  <c r="H34" i="2"/>
  <c r="L34" i="2"/>
  <c r="L35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<sst xmlns="http://schemas.openxmlformats.org/spreadsheetml/2006/main" count="323" uniqueCount="221">
  <si>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</si>
  <si>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</si>
  <si>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</si>
  <si>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</si>
  <si>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</si>
  <si>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</si>
  <si>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</si>
  <si>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</si>
  <si>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</si>
  <si>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</si>
  <si>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</si>
  <si>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</si>
  <si>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</si>
  <si>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</si>
  <si>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</si>
  <si>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</si>
  <si>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</si>
  <si>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</si>
  <si>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</si>
  <si>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</si>
  <si>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</si>
  <si>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</si>
  <si>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</si>
  <si>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</si>
  <si>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</si>
  <si>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</si>
  <si>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</si>
  <si>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</si>
  <si>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</si>
  <si>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</si>
  <si>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</si>
  <si>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</si>
  <si>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</si>
  <si>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</si>
  <si>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</si>
  <si>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</si>
  <si>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</si>
  <si>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</si>
  <si>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</si>
  <si>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</si>
  <si>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</si>
  <si>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</si>
  <si>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</si>
  <si>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</si>
  <si>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</si>
  <si>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</si>
  <si>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</si>
  <si>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</si>
  <si>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</si>
  <si>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</si>
  <si>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</si>
  <si>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</si>
  <si>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</si>
  <si>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</si>
  <si>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</si>
  <si>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</si>
  <si>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</si>
  <si>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</si>
  <si>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</si>
  <si>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</si>
  <si>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</si>
  <si>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</si>
  <si>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</si>
  <si>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</si>
  <si>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</si>
  <si>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</si>
  <si>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</si>
  <si>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</si>
  <si>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</si>
  <si>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</si>
  <si>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</si>
  <si>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</si>
  <si>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</si>
  <si>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</si>
  <si>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</si>
  <si>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</si>
  <si>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</si>
  <si>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</si>
  <si>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</si>
  <si>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</si>
  <si>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</si>
  <si>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</si>
  <si>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</si>
  <si>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</si>
  <si>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</si>
  <si>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</si>
  <si>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</si>
  <si>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</si>
  <si>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</si>
  <si>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</si>
  <si>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</si>
  <si>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</si>
  <si>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</si>
  <si>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</si>
  <si>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</si>
  <si>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</si>
  <si>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</si>
  <si>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</si>
  <si>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</si>
  <si>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</si>
  <si>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</si>
  <si>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</si>
  <si>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</si>
  <si>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</si>
  <si>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</si>
  <si>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</si>
  <si>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</si>
  <si>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</si>
  <si>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</si>
  <si>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</si>
  <si>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</si>
  <si>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</si>
  <si>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</si>
  <si>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</si>
  <si>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</si>
  <si>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</si>
  <si>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</si>
  <si>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</si>
  <si>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</si>
  <si>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</si>
  <si>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</si>
  <si>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</si>
  <si>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</si>
  <si>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</si>
  <si>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</si>
  <si>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</si>
  <si>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</si>
  <si>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</si>
  <si>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</si>
  <si>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</si>
  <si>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</si>
  <si>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</si>
  <si>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</si>
  <si>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</si>
  <si>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</si>
  <si>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</si>
  <si>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</si>
  <si>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</si>
  <si>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</si>
  <si>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</si>
  <si>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</si>
  <si>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</si>
  <si>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</si>
  <si>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</si>
  <si>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</si>
  <si>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</si>
  <si>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</si>
  <si>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</si>
  <si>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</si>
  <si>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</si>
  <si>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</si>
  <si>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</si>
  <si>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</si>
  <si>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</si>
  <si>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</si>
  <si>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</si>
  <si>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</si>
  <si>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</si>
  <si>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</si>
  <si>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</si>
  <si>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</si>
  <si>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</si>
  <si>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</si>
  <si>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</si>
  <si>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</si>
  <si>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</si>
  <si>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</si>
  <si>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</si>
  <si>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</si>
  <si>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</si>
  <si>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</si>
  <si>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</si>
  <si>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</si>
  <si>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</si>
  <si>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</si>
  <si>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</si>
  <si>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</si>
  <si>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</si>
  <si>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</si>
  <si>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</si>
  <si>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</si>
  <si>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</si>
  <si>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</si>
  <si>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</si>
  <si>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</si>
  <si>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</si>
  <si>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</si>
  <si>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</si>
  <si>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</si>
  <si>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</si>
  <si>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</si>
  <si>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</si>
  <si>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t>Хабаровский край</t>
  </si>
  <si>
    <t xml:space="preserve">Ветер: </t>
  </si>
  <si>
    <t>Забайкальский край</t>
  </si>
  <si>
    <t>№ ЕКП 2022: 5112</t>
  </si>
  <si>
    <t>МАКСИМАЛЬНЫЙ ПЕРЕПАД (HD)(м):</t>
  </si>
  <si>
    <t>ЛЕБЕДЕВ А.Ю. (ВК, г. ХАБАРОВСК)</t>
  </si>
  <si>
    <t>ЖЕРЕБЦОВА М.С. (ВК, г. ЧИТА)</t>
  </si>
  <si>
    <t>КЛЮЧНИКОВА О.А. (ВК, г. ЧИТА)</t>
  </si>
  <si>
    <t>СУДЬЯ НА ФИНИШЕ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</si>
  <si>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</si>
  <si>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12 сентября 2022 года</t>
    </r>
  </si>
  <si>
    <t>НАЗВАНИЕ ТРАССЫ / РЕГ. НОМЕР: автодорога "Восток" А 375</t>
  </si>
  <si>
    <t>№ ВРВС: 0080601611Я</t>
  </si>
  <si>
    <t>Температура: +13</t>
  </si>
  <si>
    <t>Влажность: 77%</t>
  </si>
  <si>
    <t>Осадки: н. дождь</t>
  </si>
  <si>
    <t>Юниоры 17-18 лет</t>
  </si>
  <si>
    <t>20/6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</si>
  <si>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</si>
  <si>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20м</t>
    </r>
  </si>
  <si>
    <t>ЕРЁМИН Григорий</t>
  </si>
  <si>
    <t>16.04.2005</t>
  </si>
  <si>
    <t>КИКОТЬ Игорь</t>
  </si>
  <si>
    <t>25.01.2005</t>
  </si>
  <si>
    <t>Приморский край</t>
  </si>
  <si>
    <t>РУДАКОВ Даниил</t>
  </si>
  <si>
    <t>05.07.2005</t>
  </si>
  <si>
    <t>07.04.2005</t>
  </si>
  <si>
    <t>ДЕМЕШКИН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</si>
</sst>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48" xfId="4" applyFont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2</xdr:row>
      <xdr:rowOff>188965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2</xdr:row>
      <xdr:rowOff>149679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8" t="s">
        <v>37</v>
      </c>
      <c r="B1" s="188"/>
      <c r="C1" s="188"/>
      <c r="D1" s="188"/>
      <c r="E1" s="188"/>
      <c r="F1" s="188"/>
      <c r="G1" s="188"/>
    </row>
    <row r="2" spans="1:9" ht="15.75" customHeight="1" x14ac:dyDescent="0.2">
      <c r="A2" s="189" t="s">
        <v>60</v>
      </c>
      <c r="B2" s="189"/>
      <c r="C2" s="189"/>
      <c r="D2" s="189"/>
      <c r="E2" s="189"/>
      <c r="F2" s="189"/>
      <c r="G2" s="189"/>
    </row>
    <row r="3" spans="1:9" ht="21" x14ac:dyDescent="0.2">
      <c r="A3" s="188" t="s">
        <v>38</v>
      </c>
      <c r="B3" s="188"/>
      <c r="C3" s="188"/>
      <c r="D3" s="188"/>
      <c r="E3" s="188"/>
      <c r="F3" s="188"/>
      <c r="G3" s="188"/>
    </row>
    <row r="4" spans="1:9" ht="21" x14ac:dyDescent="0.2">
      <c r="A4" s="188" t="s">
        <v>54</v>
      </c>
      <c r="B4" s="188"/>
      <c r="C4" s="188"/>
      <c r="D4" s="188"/>
      <c r="E4" s="188"/>
      <c r="F4" s="188"/>
      <c r="G4" s="188"/>
    </row>
    <row r="5" spans="1:9" s="2" customFormat="1" ht="28.5" x14ac:dyDescent="0.2">
      <c r="A5" s="190" t="s">
        <v>25</v>
      </c>
      <c r="B5" s="190"/>
      <c r="C5" s="190"/>
      <c r="D5" s="190"/>
      <c r="E5" s="190"/>
      <c r="F5" s="190"/>
      <c r="G5" s="190"/>
      <c r="I5" s="3"/>
    </row>
    <row r="6" spans="1:9" s="2" customFormat="1" ht="18" customHeight="1" thickBot="1" x14ac:dyDescent="0.25">
      <c r="A6" s="180" t="s">
        <v>40</v>
      </c>
      <c r="B6" s="180"/>
      <c r="C6" s="180"/>
      <c r="D6" s="180"/>
      <c r="E6" s="180"/>
      <c r="F6" s="180"/>
      <c r="G6" s="180"/>
    </row>
    <row r="7" spans="1:9" ht="18" customHeight="1" thickTop="1" x14ac:dyDescent="0.2">
      <c r="A7" s="181" t="s">
        <v>0</v>
      </c>
      <c r="B7" s="182"/>
      <c r="C7" s="182"/>
      <c r="D7" s="182"/>
      <c r="E7" s="182"/>
      <c r="F7" s="182"/>
      <c r="G7" s="183"/>
    </row>
    <row r="8" spans="1:9" ht="18" customHeight="1" x14ac:dyDescent="0.2">
      <c r="A8" s="184" t="s">
        <v>1</v>
      </c>
      <c r="B8" s="185"/>
      <c r="C8" s="185"/>
      <c r="D8" s="185"/>
      <c r="E8" s="185"/>
      <c r="F8" s="185"/>
      <c r="G8" s="186"/>
    </row>
    <row r="9" spans="1:9" ht="19.5" customHeight="1" x14ac:dyDescent="0.2">
      <c r="A9" s="184" t="s">
        <v>2</v>
      </c>
      <c r="B9" s="185"/>
      <c r="C9" s="185"/>
      <c r="D9" s="185"/>
      <c r="E9" s="185"/>
      <c r="F9" s="185"/>
      <c r="G9" s="186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7" t="s">
        <v>27</v>
      </c>
      <c r="E11" s="187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3" t="s">
        <v>26</v>
      </c>
      <c r="B18" s="195" t="s">
        <v>19</v>
      </c>
      <c r="C18" s="195" t="s">
        <v>20</v>
      </c>
      <c r="D18" s="197" t="s">
        <v>21</v>
      </c>
      <c r="E18" s="195" t="s">
        <v>22</v>
      </c>
      <c r="F18" s="195" t="s">
        <v>29</v>
      </c>
      <c r="G18" s="191" t="s">
        <v>23</v>
      </c>
    </row>
    <row r="19" spans="1:13" s="36" customFormat="1" ht="22.5" customHeight="1" x14ac:dyDescent="0.2">
      <c r="A19" s="194"/>
      <c r="B19" s="196"/>
      <c r="C19" s="196"/>
      <c r="D19" s="198"/>
      <c r="E19" s="196"/>
      <c r="F19" s="199"/>
      <c r="G19" s="192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0.2853947232556715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0.61711813670934523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0.42160052001977211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0.47244086352755843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0.84826511162062257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0.3339915809983679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0.95268834308340211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0.52572355106906643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0.45104015610014903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0.31193733779007193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0.29243366764218859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0.73040959643433589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0.27740741875598918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0.96282665079286001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0.27124291943271994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0.1061898058953471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0.84516679111906179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1.9519809916021424E-2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0.8656076160798799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3.158280651794354E-2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0.21429405882572905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0.39442466667549503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0.32788058122891028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1.3004071687292562E-3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0.11705980001899252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8.183222214621233E-2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0.30733211967010721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0.53368800202670041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0.5220771573458306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0.46803302961514393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0.47905134639974856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0.95515142316701451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0.23895163493789773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0.7429358933935688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0.40063269025221027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0.81070875907162099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0.52900861560860146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7.5393674448904768E-3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0.78775774811490995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0.32664415801862945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0.47492255526335692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0.37630449834151158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0.99637089892388453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0.80957521932795351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0.46782001662307737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0.32545135875241105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0.94724354638089081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0.48289312037062482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0.19498205319363304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0.48933739589776015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0.56621212905006313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0.74564055604975699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0.84730863045949545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0.16203285992227978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0.77396767980349956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0.44422530557612905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0.24077016401957307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0.41789913522363376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1.7519945395539915E-3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0.98608816068891614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0.92822099599595431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0.1823025075866509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0.18319022126483109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2.1571976201015142E-2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0.77400384725133653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0.95050587627893068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0.14690444261489044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0.57748768371375847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0.60174308673716925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0.40147217033021143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0.19216103551565278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0.65113319846284679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0.14805070047183966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8.6927599906714281E-3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4.5176137128912996E-2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0.98104733659806165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0.30987331857496425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0.28909817522540371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0.74135500117288766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0.89530740453589541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0.50713776413747214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2.2326168626170984E-2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0.70073816484576146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0.77366456832316954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4.1302939747946521E-2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0.70113194093022491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0.49800583208484583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0.14909302738988961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0.49625005307250913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0.29101624839415574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0.34431917335264017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0.5413501215512635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0.64367787281431166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45"/>
  <sheetViews>
    <sheetView tabSelected="1" view="pageBreakPreview" topLeftCell="A14" zoomScale="70" zoomScaleNormal="100" zoomScaleSheetLayoutView="70" workbookViewId="0">
      <selection activeCell="K23" sqref="K23:K26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9.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3.25" customHeight="1" x14ac:dyDescent="0.2">
      <c r="A1" s="217" t="s">
        <v>37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23.25" customHeight="1" x14ac:dyDescent="0.2">
      <c r="A2" s="217" t="s">
        <v>189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23.25" customHeight="1" x14ac:dyDescent="0.2">
      <c r="A3" s="217" t="s">
        <v>38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23.25" customHeight="1" x14ac:dyDescent="0.2">
      <c r="A4" s="217" t="s">
        <v>190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8" t="s">
        <v>39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67" customFormat="1" ht="18" customHeight="1" x14ac:dyDescent="0.2">
      <c r="A7" s="216" t="s">
        <v>40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23" t="s">
        <v>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5"/>
    </row>
    <row r="10" spans="1:12" ht="18" customHeight="1" x14ac:dyDescent="0.2">
      <c r="A10" s="226" t="s">
        <v>201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8"/>
    </row>
    <row r="11" spans="1:12" ht="19.5" customHeight="1" x14ac:dyDescent="0.2">
      <c r="A11" s="226" t="s">
        <v>208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8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8" t="s">
        <v>191</v>
      </c>
      <c r="B13" s="72"/>
      <c r="C13" s="100"/>
      <c r="D13" s="101"/>
      <c r="E13" s="73"/>
      <c r="F13" s="143"/>
      <c r="G13" s="145" t="s">
        <v>210</v>
      </c>
      <c r="H13" s="73"/>
      <c r="I13" s="73"/>
      <c r="J13" s="73"/>
      <c r="K13" s="74"/>
      <c r="L13" s="75" t="s">
        <v>204</v>
      </c>
    </row>
    <row r="14" spans="1:12" ht="15.75" x14ac:dyDescent="0.2">
      <c r="A14" s="76" t="s">
        <v>202</v>
      </c>
      <c r="B14" s="77"/>
      <c r="C14" s="102"/>
      <c r="D14" s="103"/>
      <c r="E14" s="78"/>
      <c r="F14" s="144"/>
      <c r="G14" s="146" t="s">
        <v>211</v>
      </c>
      <c r="H14" s="78"/>
      <c r="I14" s="78"/>
      <c r="J14" s="78"/>
      <c r="K14" s="79"/>
      <c r="L14" s="147" t="s">
        <v>195</v>
      </c>
    </row>
    <row r="15" spans="1:12" ht="15" x14ac:dyDescent="0.2">
      <c r="A15" s="229" t="s">
        <v>8</v>
      </c>
      <c r="B15" s="201"/>
      <c r="C15" s="201"/>
      <c r="D15" s="201"/>
      <c r="E15" s="201"/>
      <c r="F15" s="201"/>
      <c r="G15" s="230"/>
      <c r="H15" s="200" t="s">
        <v>9</v>
      </c>
      <c r="I15" s="201"/>
      <c r="J15" s="201"/>
      <c r="K15" s="201"/>
      <c r="L15" s="202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203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49" t="s">
        <v>197</v>
      </c>
      <c r="H17" s="85" t="s">
        <v>196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49" t="s">
        <v>198</v>
      </c>
      <c r="H18" s="85" t="s">
        <v>188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0" t="s">
        <v>199</v>
      </c>
      <c r="H19" s="85" t="s">
        <v>187</v>
      </c>
      <c r="I19" s="86"/>
      <c r="J19" s="86"/>
      <c r="K19" s="152">
        <v>120</v>
      </c>
      <c r="L19" s="153" t="s">
        <v>209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31" t="s">
        <v>42</v>
      </c>
      <c r="B21" s="211" t="s">
        <v>19</v>
      </c>
      <c r="C21" s="211" t="s">
        <v>43</v>
      </c>
      <c r="D21" s="211" t="s">
        <v>20</v>
      </c>
      <c r="E21" s="211" t="s">
        <v>21</v>
      </c>
      <c r="F21" s="211" t="s">
        <v>44</v>
      </c>
      <c r="G21" s="211" t="s">
        <v>22</v>
      </c>
      <c r="H21" s="211" t="s">
        <v>45</v>
      </c>
      <c r="I21" s="211" t="s">
        <v>46</v>
      </c>
      <c r="J21" s="211" t="s">
        <v>47</v>
      </c>
      <c r="K21" s="221" t="s">
        <v>48</v>
      </c>
      <c r="L21" s="233" t="s">
        <v>23</v>
      </c>
      <c r="M21" s="219" t="s">
        <v>56</v>
      </c>
      <c r="N21" s="220" t="s">
        <v>57</v>
      </c>
    </row>
    <row r="22" spans="1:20" s="95" customFormat="1" ht="13.5" customHeight="1" x14ac:dyDescent="0.2">
      <c r="A22" s="232"/>
      <c r="B22" s="212"/>
      <c r="C22" s="212"/>
      <c r="D22" s="212"/>
      <c r="E22" s="212"/>
      <c r="F22" s="212"/>
      <c r="G22" s="212"/>
      <c r="H22" s="212"/>
      <c r="I22" s="212"/>
      <c r="J22" s="212"/>
      <c r="K22" s="222"/>
      <c r="L22" s="234"/>
      <c r="M22" s="219"/>
      <c r="N22" s="220"/>
    </row>
    <row r="23" spans="1:20" s="96" customFormat="1" ht="19.5" customHeight="1" x14ac:dyDescent="0.2">
      <c r="A23" s="169">
        <v>1</v>
      </c>
      <c r="B23" s="106">
        <v>8</v>
      </c>
      <c r="C23" s="106">
        <v>10120229056</v>
      </c>
      <c r="D23" s="107" t="s">
        <v>212</v>
      </c>
      <c r="E23" s="151" t="s">
        <v>213</v>
      </c>
      <c r="F23" s="97" t="s">
        <v>61</v>
      </c>
      <c r="G23" s="134" t="s">
        <v>192</v>
      </c>
      <c r="H23" s="176">
        <v>0.12586805555555555</v>
      </c>
      <c r="I23" s="176"/>
      <c r="J23" s="142">
        <f t="shared" ref="J23" si="0">IFERROR($K$19*3600/(HOUR(H23)*3600+MINUTE(H23)*60+SECOND(H23)),"")</f>
        <v>39.724137931034484</v>
      </c>
      <c r="K23" s="98" t="s">
        <v>61</v>
      </c>
      <c r="L23" s="170"/>
      <c r="M23" s="105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9.5" customHeight="1" x14ac:dyDescent="0.2">
      <c r="A24" s="169">
        <v>2</v>
      </c>
      <c r="B24" s="106">
        <v>5</v>
      </c>
      <c r="C24" s="106"/>
      <c r="D24" s="107" t="s">
        <v>214</v>
      </c>
      <c r="E24" s="151" t="s">
        <v>215</v>
      </c>
      <c r="F24" s="97" t="s">
        <v>170</v>
      </c>
      <c r="G24" s="134" t="s">
        <v>216</v>
      </c>
      <c r="H24" s="176">
        <v>0.13208333333333333</v>
      </c>
      <c r="I24" s="177">
        <f>H24-$H$23</f>
        <v>6.2152777777777779E-3</v>
      </c>
      <c r="J24" s="142">
        <f>IFERROR($K$19*3600/(HOUR(H24)*3600+MINUTE(H24)*60+SECOND(H24)),"")</f>
        <v>37.854889589905362</v>
      </c>
      <c r="K24" s="98" t="s">
        <v>61</v>
      </c>
      <c r="L24" s="170"/>
      <c r="M24" s="105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9.5" customHeight="1" x14ac:dyDescent="0.2">
      <c r="A25" s="169">
        <v>3</v>
      </c>
      <c r="B25" s="106">
        <v>4</v>
      </c>
      <c r="C25" s="106"/>
      <c r="D25" s="107" t="s">
        <v>217</v>
      </c>
      <c r="E25" s="151" t="s">
        <v>218</v>
      </c>
      <c r="F25" s="97" t="s">
        <v>61</v>
      </c>
      <c r="G25" s="134" t="s">
        <v>194</v>
      </c>
      <c r="H25" s="176">
        <v>0.13208333333333333</v>
      </c>
      <c r="I25" s="177">
        <f t="shared" ref="I25:I26" si="1">H25-$H$23</f>
        <v>6.2152777777777779E-3</v>
      </c>
      <c r="J25" s="142">
        <f t="shared" ref="J25:J26" si="2">IFERROR($K$19*3600/(HOUR(H25)*3600+MINUTE(H25)*60+SECOND(H25)),"")</f>
        <v>37.854889589905362</v>
      </c>
      <c r="K25" s="98" t="s">
        <v>61</v>
      </c>
      <c r="L25" s="170"/>
      <c r="M25" s="105"/>
      <c r="N25" s="104"/>
      <c r="O25" s="65"/>
      <c r="P25" s="65"/>
      <c r="Q25" s="65"/>
      <c r="R25" s="65"/>
      <c r="S25" s="65"/>
      <c r="T25" s="65"/>
    </row>
    <row r="26" spans="1:20" s="96" customFormat="1" ht="19.5" customHeight="1" thickBot="1" x14ac:dyDescent="0.25">
      <c r="A26" s="171">
        <v>4</v>
      </c>
      <c r="B26" s="160">
        <v>7</v>
      </c>
      <c r="C26" s="160"/>
      <c r="D26" s="161" t="s">
        <v>220</v>
      </c>
      <c r="E26" s="162" t="s">
        <v>219</v>
      </c>
      <c r="F26" s="168" t="s">
        <v>61</v>
      </c>
      <c r="G26" s="163" t="s">
        <v>194</v>
      </c>
      <c r="H26" s="178">
        <v>0.13550925925925925</v>
      </c>
      <c r="I26" s="179">
        <f t="shared" si="1"/>
        <v>9.6412037037036935E-3</v>
      </c>
      <c r="J26" s="164">
        <f t="shared" si="2"/>
        <v>36.897847625555173</v>
      </c>
      <c r="K26" s="165" t="s">
        <v>61</v>
      </c>
      <c r="L26" s="172"/>
      <c r="M26" s="105"/>
      <c r="N26" s="104"/>
      <c r="O26" s="65"/>
      <c r="P26" s="65"/>
      <c r="Q26" s="65"/>
      <c r="R26" s="65"/>
      <c r="S26" s="65"/>
      <c r="T26" s="65"/>
    </row>
    <row r="27" spans="1:20" ht="6.75" customHeight="1" thickTop="1" thickBot="1" x14ac:dyDescent="0.25">
      <c r="A27" s="154"/>
      <c r="B27" s="155"/>
      <c r="C27" s="155"/>
      <c r="D27" s="156"/>
      <c r="E27" s="157"/>
      <c r="F27" s="108"/>
      <c r="G27" s="158"/>
      <c r="H27" s="159"/>
      <c r="I27" s="159"/>
      <c r="J27" s="159"/>
      <c r="K27" s="159"/>
      <c r="L27" s="159"/>
    </row>
    <row r="28" spans="1:20" ht="15.75" thickTop="1" x14ac:dyDescent="0.2">
      <c r="A28" s="208" t="s">
        <v>49</v>
      </c>
      <c r="B28" s="209"/>
      <c r="C28" s="209"/>
      <c r="D28" s="209"/>
      <c r="E28" s="209"/>
      <c r="F28" s="209"/>
      <c r="G28" s="209" t="s">
        <v>50</v>
      </c>
      <c r="H28" s="209"/>
      <c r="I28" s="209"/>
      <c r="J28" s="209"/>
      <c r="K28" s="209"/>
      <c r="L28" s="210"/>
    </row>
    <row r="29" spans="1:20" x14ac:dyDescent="0.2">
      <c r="A29" s="167" t="s">
        <v>205</v>
      </c>
      <c r="B29" s="110"/>
      <c r="C29" s="111"/>
      <c r="D29" s="110"/>
      <c r="E29" s="112"/>
      <c r="F29" s="113"/>
      <c r="G29" s="114" t="s">
        <v>176</v>
      </c>
      <c r="H29" s="166">
        <v>3</v>
      </c>
      <c r="I29" s="116"/>
      <c r="J29" s="117"/>
      <c r="K29" s="135" t="s">
        <v>184</v>
      </c>
      <c r="L29" s="119">
        <f>COUNTIF(F23:F26,"ЗМС")</f>
        <v>0</v>
      </c>
    </row>
    <row r="30" spans="1:20" x14ac:dyDescent="0.2">
      <c r="A30" s="167" t="s">
        <v>206</v>
      </c>
      <c r="B30" s="110"/>
      <c r="C30" s="120"/>
      <c r="D30" s="110"/>
      <c r="E30" s="121"/>
      <c r="F30" s="122"/>
      <c r="G30" s="123" t="s">
        <v>177</v>
      </c>
      <c r="H30" s="115">
        <f>H31+H36</f>
        <v>4</v>
      </c>
      <c r="I30" s="124"/>
      <c r="J30" s="125"/>
      <c r="K30" s="135" t="s">
        <v>185</v>
      </c>
      <c r="L30" s="119">
        <f>COUNTIF(F23:F26,"МСМК")</f>
        <v>0</v>
      </c>
    </row>
    <row r="31" spans="1:20" x14ac:dyDescent="0.2">
      <c r="A31" s="167" t="s">
        <v>207</v>
      </c>
      <c r="B31" s="110"/>
      <c r="C31" s="126"/>
      <c r="D31" s="110"/>
      <c r="E31" s="121"/>
      <c r="F31" s="122"/>
      <c r="G31" s="123" t="s">
        <v>178</v>
      </c>
      <c r="H31" s="115">
        <f>H32+H33+H34+H35</f>
        <v>4</v>
      </c>
      <c r="I31" s="124"/>
      <c r="J31" s="125"/>
      <c r="K31" s="135" t="s">
        <v>186</v>
      </c>
      <c r="L31" s="119">
        <f>COUNTIF(F23:F26,"МС")</f>
        <v>0</v>
      </c>
    </row>
    <row r="32" spans="1:20" x14ac:dyDescent="0.2">
      <c r="A32" s="167" t="s">
        <v>193</v>
      </c>
      <c r="B32" s="110"/>
      <c r="C32" s="126"/>
      <c r="D32" s="110"/>
      <c r="E32" s="121"/>
      <c r="F32" s="122"/>
      <c r="G32" s="123" t="s">
        <v>179</v>
      </c>
      <c r="H32" s="115">
        <f>COUNT(A23:A134)</f>
        <v>4</v>
      </c>
      <c r="I32" s="124"/>
      <c r="J32" s="125"/>
      <c r="K32" s="118" t="s">
        <v>61</v>
      </c>
      <c r="L32" s="119">
        <f>COUNTIF(F23:F26,"КМС")</f>
        <v>3</v>
      </c>
    </row>
    <row r="33" spans="1:12" x14ac:dyDescent="0.2">
      <c r="A33" s="109"/>
      <c r="B33" s="110"/>
      <c r="C33" s="126"/>
      <c r="D33" s="110"/>
      <c r="E33" s="121"/>
      <c r="F33" s="122"/>
      <c r="G33" s="123" t="s">
        <v>180</v>
      </c>
      <c r="H33" s="115">
        <f>COUNTIF(A23:A133,"ЛИМ")</f>
        <v>0</v>
      </c>
      <c r="I33" s="124"/>
      <c r="J33" s="125"/>
      <c r="K33" s="118" t="s">
        <v>170</v>
      </c>
      <c r="L33" s="119">
        <f>COUNTIF(F23:F26,"1 СР")</f>
        <v>1</v>
      </c>
    </row>
    <row r="34" spans="1:12" x14ac:dyDescent="0.2">
      <c r="A34" s="109"/>
      <c r="B34" s="110"/>
      <c r="C34" s="110"/>
      <c r="D34" s="110"/>
      <c r="E34" s="121"/>
      <c r="F34" s="122"/>
      <c r="G34" s="123" t="s">
        <v>181</v>
      </c>
      <c r="H34" s="115">
        <f>COUNTIF(A23:A133,"НФ")</f>
        <v>0</v>
      </c>
      <c r="I34" s="124"/>
      <c r="J34" s="125"/>
      <c r="K34" s="118" t="s">
        <v>169</v>
      </c>
      <c r="L34" s="119">
        <f>COUNTIF(F23:F26,"2 СР")</f>
        <v>0</v>
      </c>
    </row>
    <row r="35" spans="1:12" x14ac:dyDescent="0.2">
      <c r="A35" s="109"/>
      <c r="B35" s="110"/>
      <c r="C35" s="110"/>
      <c r="D35" s="110"/>
      <c r="E35" s="121"/>
      <c r="F35" s="122"/>
      <c r="G35" s="123" t="s">
        <v>182</v>
      </c>
      <c r="H35" s="115">
        <f>COUNTIF(A23:A133,"ДСКВ")</f>
        <v>0</v>
      </c>
      <c r="I35" s="124"/>
      <c r="J35" s="125"/>
      <c r="K35" s="118" t="s">
        <v>168</v>
      </c>
      <c r="L35" s="119">
        <f>COUNTIF(F23:F27,"3 СР")</f>
        <v>0</v>
      </c>
    </row>
    <row r="36" spans="1:12" x14ac:dyDescent="0.2">
      <c r="A36" s="109"/>
      <c r="B36" s="110"/>
      <c r="C36" s="110"/>
      <c r="D36" s="110"/>
      <c r="E36" s="127"/>
      <c r="F36" s="128"/>
      <c r="G36" s="123" t="s">
        <v>183</v>
      </c>
      <c r="H36" s="115">
        <f>COUNTIF(A23:A133,"НС")</f>
        <v>0</v>
      </c>
      <c r="I36" s="129"/>
      <c r="J36" s="130"/>
      <c r="K36" s="135"/>
      <c r="L36" s="136"/>
    </row>
    <row r="37" spans="1:12" x14ac:dyDescent="0.2">
      <c r="A37" s="109"/>
      <c r="B37" s="131"/>
      <c r="C37" s="131"/>
      <c r="D37" s="110"/>
      <c r="E37" s="132"/>
      <c r="F37" s="137"/>
      <c r="G37" s="137"/>
      <c r="H37" s="138"/>
      <c r="I37" s="139"/>
      <c r="J37" s="140"/>
      <c r="K37" s="137"/>
      <c r="L37" s="133"/>
    </row>
    <row r="38" spans="1:12" ht="15.75" x14ac:dyDescent="0.2">
      <c r="A38" s="213" t="s">
        <v>51</v>
      </c>
      <c r="B38" s="214"/>
      <c r="C38" s="214"/>
      <c r="D38" s="214"/>
      <c r="E38" s="214" t="s">
        <v>52</v>
      </c>
      <c r="F38" s="214"/>
      <c r="G38" s="214"/>
      <c r="H38" s="214" t="s">
        <v>53</v>
      </c>
      <c r="I38" s="214"/>
      <c r="J38" s="214" t="s">
        <v>200</v>
      </c>
      <c r="K38" s="214"/>
      <c r="L38" s="215"/>
    </row>
    <row r="39" spans="1:12" x14ac:dyDescent="0.2">
      <c r="A39" s="203"/>
      <c r="B39" s="204"/>
      <c r="C39" s="204"/>
      <c r="D39" s="204"/>
      <c r="E39" s="204"/>
      <c r="F39" s="205"/>
      <c r="G39" s="205"/>
      <c r="H39" s="205"/>
      <c r="I39" s="205"/>
      <c r="J39" s="205"/>
      <c r="K39" s="205"/>
      <c r="L39" s="206"/>
    </row>
    <row r="40" spans="1:12" x14ac:dyDescent="0.2">
      <c r="A40" s="173"/>
      <c r="B40" s="174"/>
      <c r="C40" s="174"/>
      <c r="D40" s="174"/>
      <c r="E40" s="141"/>
      <c r="F40" s="174"/>
      <c r="G40" s="174"/>
      <c r="H40" s="138"/>
      <c r="I40" s="138"/>
      <c r="J40" s="174"/>
      <c r="K40" s="174"/>
      <c r="L40" s="175"/>
    </row>
    <row r="41" spans="1:12" x14ac:dyDescent="0.2">
      <c r="A41" s="173"/>
      <c r="B41" s="174"/>
      <c r="C41" s="174"/>
      <c r="D41" s="174"/>
      <c r="E41" s="141"/>
      <c r="F41" s="174"/>
      <c r="G41" s="174"/>
      <c r="H41" s="138"/>
      <c r="I41" s="138"/>
      <c r="J41" s="174"/>
      <c r="K41" s="174"/>
      <c r="L41" s="175"/>
    </row>
    <row r="42" spans="1:12" x14ac:dyDescent="0.2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7"/>
    </row>
    <row r="43" spans="1:12" x14ac:dyDescent="0.2">
      <c r="A43" s="203"/>
      <c r="B43" s="204"/>
      <c r="C43" s="204"/>
      <c r="D43" s="204"/>
      <c r="E43" s="204"/>
      <c r="F43" s="238"/>
      <c r="G43" s="238"/>
      <c r="H43" s="238"/>
      <c r="I43" s="238"/>
      <c r="J43" s="238"/>
      <c r="K43" s="238"/>
      <c r="L43" s="239"/>
    </row>
    <row r="44" spans="1:12" ht="13.5" thickBot="1" x14ac:dyDescent="0.25">
      <c r="A44" s="235"/>
      <c r="B44" s="236"/>
      <c r="C44" s="236"/>
      <c r="D44" s="236"/>
      <c r="E44" s="236" t="str">
        <f>G17</f>
        <v>ЛЕБЕДЕВ А.Ю. (ВК, г. ХАБАРОВСК)</v>
      </c>
      <c r="F44" s="236"/>
      <c r="G44" s="236"/>
      <c r="H44" s="236" t="str">
        <f>G18</f>
        <v>ЖЕРЕБЦОВА М.С. (ВК, г. ЧИТА)</v>
      </c>
      <c r="I44" s="236"/>
      <c r="J44" s="236" t="str">
        <f>G19</f>
        <v>КЛЮЧНИКОВА О.А. (ВК, г. ЧИТА)</v>
      </c>
      <c r="K44" s="236"/>
      <c r="L44" s="237"/>
    </row>
    <row r="45" spans="1:12" ht="13.5" thickTop="1" x14ac:dyDescent="0.2"/>
  </sheetData>
  <sortState ref="A23:U120">
    <sortCondition ref="A23:A120"/>
  </sortState>
  <mergeCells count="41">
    <mergeCell ref="A44:D44"/>
    <mergeCell ref="E44:G44"/>
    <mergeCell ref="H44:I44"/>
    <mergeCell ref="J44:L44"/>
    <mergeCell ref="A43:E43"/>
    <mergeCell ref="F43:L4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J21:J22"/>
    <mergeCell ref="A7:L7"/>
    <mergeCell ref="A1:L1"/>
    <mergeCell ref="A2:L2"/>
    <mergeCell ref="A3:L3"/>
    <mergeCell ref="A4:L4"/>
    <mergeCell ref="A6:L6"/>
    <mergeCell ref="H15:L15"/>
    <mergeCell ref="A39:E39"/>
    <mergeCell ref="F39:L39"/>
    <mergeCell ref="A42:E42"/>
    <mergeCell ref="F42:L42"/>
    <mergeCell ref="A28:F28"/>
    <mergeCell ref="G28:L28"/>
    <mergeCell ref="H21:H22"/>
    <mergeCell ref="I21:I22"/>
    <mergeCell ref="A38:D38"/>
    <mergeCell ref="E38:G38"/>
    <mergeCell ref="H38:I38"/>
    <mergeCell ref="J38:L3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</vt:lpstr>
      <vt:lpstr>'гр г'!Заголовки_для_печати</vt:lpstr>
      <vt:lpstr>'Стартовый протокол'!Заголовки_для_печати</vt:lpstr>
      <vt:lpstr>'гр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2022-10-11T14:27:25Z</dcterms:modified>
</cp:coreProperties>
</file>