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120B06E2-38F1-426C-ABD5-94BE0A73B877}" xr6:coauthVersionLast="47" xr6:coauthVersionMax="47" xr10:uidLastSave="{00000000-0000-0000-0000-000000000000}"/>
  <bookViews>
    <workbookView xWindow="-110" yWindow="-110" windowWidth="19420" windowHeight="10300" xr2:uid="{48D6F23F-1757-406E-9551-97075B6108C8}"/>
  </bookViews>
  <sheets>
    <sheet name="пара Ю" sheetId="1" r:id="rId1"/>
    <sheet name="пара Д" sheetId="2" r:id="rId2"/>
  </sheets>
  <externalReferences>
    <externalReference r:id="rId3"/>
    <externalReference r:id="rId4"/>
  </externalReferences>
  <definedNames>
    <definedName name="_xlnm.Print_Titles" localSheetId="1">'пара Д'!$22:$22</definedName>
    <definedName name="_xlnm.Print_Titles" localSheetId="0">'пара Ю'!$22:$22</definedName>
    <definedName name="_xlnm.Print_Area" localSheetId="1">'пара Д'!$A$1:$L$62</definedName>
    <definedName name="_xlnm.Print_Area" localSheetId="0">'пара Ю'!$A$1:$L$86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2" l="1"/>
  <c r="F62" i="2"/>
  <c r="C62" i="2"/>
  <c r="I56" i="2"/>
  <c r="F56" i="2"/>
  <c r="C56" i="2"/>
  <c r="H54" i="2"/>
  <c r="H53" i="2"/>
  <c r="H52" i="2"/>
  <c r="H51" i="2"/>
  <c r="H50" i="2"/>
  <c r="H49" i="2"/>
  <c r="J45" i="2"/>
  <c r="I45" i="2"/>
  <c r="G45" i="2"/>
  <c r="F45" i="2"/>
  <c r="E45" i="2"/>
  <c r="D45" i="2"/>
  <c r="C45" i="2"/>
  <c r="J44" i="2"/>
  <c r="G44" i="2"/>
  <c r="F44" i="2"/>
  <c r="E44" i="2"/>
  <c r="D44" i="2"/>
  <c r="C44" i="2"/>
  <c r="J43" i="2"/>
  <c r="I43" i="2"/>
  <c r="G43" i="2"/>
  <c r="F43" i="2"/>
  <c r="E43" i="2"/>
  <c r="D43" i="2"/>
  <c r="C43" i="2"/>
  <c r="J42" i="2"/>
  <c r="G42" i="2"/>
  <c r="F42" i="2"/>
  <c r="E42" i="2"/>
  <c r="D42" i="2"/>
  <c r="C42" i="2"/>
  <c r="J41" i="2"/>
  <c r="I41" i="2"/>
  <c r="G41" i="2"/>
  <c r="F41" i="2"/>
  <c r="E41" i="2"/>
  <c r="D41" i="2"/>
  <c r="C41" i="2"/>
  <c r="J40" i="2"/>
  <c r="G40" i="2"/>
  <c r="F40" i="2"/>
  <c r="E40" i="2"/>
  <c r="D40" i="2"/>
  <c r="C40" i="2"/>
  <c r="J39" i="2"/>
  <c r="I39" i="2"/>
  <c r="G39" i="2"/>
  <c r="F39" i="2"/>
  <c r="E39" i="2"/>
  <c r="D39" i="2"/>
  <c r="C39" i="2"/>
  <c r="J38" i="2"/>
  <c r="G38" i="2"/>
  <c r="F38" i="2"/>
  <c r="E38" i="2"/>
  <c r="D38" i="2"/>
  <c r="C38" i="2"/>
  <c r="J37" i="2"/>
  <c r="I37" i="2"/>
  <c r="G37" i="2"/>
  <c r="F37" i="2"/>
  <c r="E37" i="2"/>
  <c r="D37" i="2"/>
  <c r="C37" i="2"/>
  <c r="J36" i="2"/>
  <c r="G36" i="2"/>
  <c r="F36" i="2"/>
  <c r="E36" i="2"/>
  <c r="D36" i="2"/>
  <c r="C36" i="2"/>
  <c r="J35" i="2"/>
  <c r="I35" i="2"/>
  <c r="G35" i="2"/>
  <c r="F35" i="2"/>
  <c r="E35" i="2"/>
  <c r="D35" i="2"/>
  <c r="C35" i="2"/>
  <c r="J34" i="2"/>
  <c r="G34" i="2"/>
  <c r="F34" i="2"/>
  <c r="E34" i="2"/>
  <c r="D34" i="2"/>
  <c r="C34" i="2"/>
  <c r="J33" i="2"/>
  <c r="I33" i="2"/>
  <c r="G33" i="2"/>
  <c r="F33" i="2"/>
  <c r="E33" i="2"/>
  <c r="D33" i="2"/>
  <c r="C33" i="2"/>
  <c r="J32" i="2"/>
  <c r="G32" i="2"/>
  <c r="F32" i="2"/>
  <c r="E32" i="2"/>
  <c r="D32" i="2"/>
  <c r="C32" i="2"/>
  <c r="J31" i="2"/>
  <c r="I31" i="2"/>
  <c r="G31" i="2"/>
  <c r="F31" i="2"/>
  <c r="E31" i="2"/>
  <c r="D31" i="2"/>
  <c r="C31" i="2"/>
  <c r="J30" i="2"/>
  <c r="G30" i="2"/>
  <c r="F30" i="2"/>
  <c r="E30" i="2"/>
  <c r="D30" i="2"/>
  <c r="C30" i="2"/>
  <c r="J29" i="2"/>
  <c r="I29" i="2"/>
  <c r="G29" i="2"/>
  <c r="F29" i="2"/>
  <c r="E29" i="2"/>
  <c r="D29" i="2"/>
  <c r="C29" i="2"/>
  <c r="J28" i="2"/>
  <c r="G28" i="2"/>
  <c r="F28" i="2"/>
  <c r="E28" i="2"/>
  <c r="D28" i="2"/>
  <c r="C28" i="2"/>
  <c r="J27" i="2"/>
  <c r="I27" i="2"/>
  <c r="G27" i="2"/>
  <c r="F27" i="2"/>
  <c r="E27" i="2"/>
  <c r="D27" i="2"/>
  <c r="C27" i="2"/>
  <c r="J26" i="2"/>
  <c r="G26" i="2"/>
  <c r="F26" i="2"/>
  <c r="E26" i="2"/>
  <c r="D26" i="2"/>
  <c r="C26" i="2"/>
  <c r="J25" i="2"/>
  <c r="I25" i="2"/>
  <c r="G25" i="2"/>
  <c r="F25" i="2"/>
  <c r="E25" i="2"/>
  <c r="D25" i="2"/>
  <c r="C25" i="2"/>
  <c r="J24" i="2"/>
  <c r="G24" i="2"/>
  <c r="F24" i="2"/>
  <c r="E24" i="2"/>
  <c r="D24" i="2"/>
  <c r="C24" i="2"/>
  <c r="I86" i="1"/>
  <c r="F86" i="1"/>
  <c r="C86" i="1"/>
  <c r="I80" i="1"/>
  <c r="F80" i="1"/>
  <c r="C80" i="1"/>
  <c r="H78" i="1"/>
  <c r="H77" i="1"/>
  <c r="H76" i="1"/>
  <c r="H75" i="1"/>
  <c r="H74" i="1"/>
  <c r="H73" i="1" s="1"/>
  <c r="J69" i="1"/>
  <c r="I69" i="1"/>
  <c r="G69" i="1"/>
  <c r="F69" i="1"/>
  <c r="E69" i="1"/>
  <c r="D69" i="1"/>
  <c r="C69" i="1"/>
  <c r="J68" i="1"/>
  <c r="G68" i="1"/>
  <c r="F68" i="1"/>
  <c r="E68" i="1"/>
  <c r="D68" i="1"/>
  <c r="C68" i="1"/>
  <c r="J67" i="1"/>
  <c r="I67" i="1"/>
  <c r="G67" i="1"/>
  <c r="F67" i="1"/>
  <c r="E67" i="1"/>
  <c r="D67" i="1"/>
  <c r="C67" i="1"/>
  <c r="J66" i="1"/>
  <c r="G66" i="1"/>
  <c r="F66" i="1"/>
  <c r="E66" i="1"/>
  <c r="D66" i="1"/>
  <c r="C66" i="1"/>
  <c r="J65" i="1"/>
  <c r="I65" i="1"/>
  <c r="G65" i="1"/>
  <c r="F65" i="1"/>
  <c r="E65" i="1"/>
  <c r="D65" i="1"/>
  <c r="C65" i="1"/>
  <c r="J64" i="1"/>
  <c r="G64" i="1"/>
  <c r="F64" i="1"/>
  <c r="E64" i="1"/>
  <c r="D64" i="1"/>
  <c r="C64" i="1"/>
  <c r="J63" i="1"/>
  <c r="I63" i="1"/>
  <c r="G63" i="1"/>
  <c r="F63" i="1"/>
  <c r="E63" i="1"/>
  <c r="D63" i="1"/>
  <c r="C63" i="1"/>
  <c r="J62" i="1"/>
  <c r="G62" i="1"/>
  <c r="F62" i="1"/>
  <c r="E62" i="1"/>
  <c r="D62" i="1"/>
  <c r="C62" i="1"/>
  <c r="J61" i="1"/>
  <c r="I61" i="1"/>
  <c r="G61" i="1"/>
  <c r="F61" i="1"/>
  <c r="E61" i="1"/>
  <c r="D61" i="1"/>
  <c r="C61" i="1"/>
  <c r="J60" i="1"/>
  <c r="G60" i="1"/>
  <c r="F60" i="1"/>
  <c r="E60" i="1"/>
  <c r="D60" i="1"/>
  <c r="C60" i="1"/>
  <c r="J59" i="1"/>
  <c r="I59" i="1"/>
  <c r="G59" i="1"/>
  <c r="F59" i="1"/>
  <c r="E59" i="1"/>
  <c r="D59" i="1"/>
  <c r="C59" i="1"/>
  <c r="J58" i="1"/>
  <c r="G58" i="1"/>
  <c r="F58" i="1"/>
  <c r="E58" i="1"/>
  <c r="D58" i="1"/>
  <c r="C58" i="1"/>
  <c r="J57" i="1"/>
  <c r="I57" i="1"/>
  <c r="G57" i="1"/>
  <c r="F57" i="1"/>
  <c r="E57" i="1"/>
  <c r="D57" i="1"/>
  <c r="C57" i="1"/>
  <c r="J56" i="1"/>
  <c r="G56" i="1"/>
  <c r="F56" i="1"/>
  <c r="E56" i="1"/>
  <c r="D56" i="1"/>
  <c r="C56" i="1"/>
  <c r="J55" i="1"/>
  <c r="I55" i="1"/>
  <c r="G55" i="1"/>
  <c r="F55" i="1"/>
  <c r="E55" i="1"/>
  <c r="D55" i="1"/>
  <c r="C55" i="1"/>
  <c r="J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G52" i="1"/>
  <c r="F52" i="1"/>
  <c r="E52" i="1"/>
  <c r="D52" i="1"/>
  <c r="C52" i="1"/>
  <c r="J51" i="1"/>
  <c r="I51" i="1"/>
  <c r="G51" i="1"/>
  <c r="F51" i="1"/>
  <c r="E51" i="1"/>
  <c r="D51" i="1"/>
  <c r="C51" i="1"/>
  <c r="J50" i="1"/>
  <c r="G50" i="1"/>
  <c r="F50" i="1"/>
  <c r="E50" i="1"/>
  <c r="D50" i="1"/>
  <c r="C50" i="1"/>
  <c r="J49" i="1"/>
  <c r="I49" i="1"/>
  <c r="G49" i="1"/>
  <c r="F49" i="1"/>
  <c r="E49" i="1"/>
  <c r="D49" i="1"/>
  <c r="C49" i="1"/>
  <c r="J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G44" i="1"/>
  <c r="F44" i="1"/>
  <c r="E44" i="1"/>
  <c r="D44" i="1"/>
  <c r="C44" i="1"/>
  <c r="J43" i="1"/>
  <c r="I43" i="1"/>
  <c r="G43" i="1"/>
  <c r="F43" i="1"/>
  <c r="E43" i="1"/>
  <c r="D43" i="1"/>
  <c r="C43" i="1"/>
  <c r="J42" i="1"/>
  <c r="G42" i="1"/>
  <c r="F42" i="1"/>
  <c r="E42" i="1"/>
  <c r="D42" i="1"/>
  <c r="C42" i="1"/>
  <c r="J41" i="1"/>
  <c r="I41" i="1"/>
  <c r="G41" i="1"/>
  <c r="F41" i="1"/>
  <c r="E41" i="1"/>
  <c r="D41" i="1"/>
  <c r="C41" i="1"/>
  <c r="J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G38" i="1"/>
  <c r="F38" i="1"/>
  <c r="E38" i="1"/>
  <c r="D38" i="1"/>
  <c r="C38" i="1"/>
  <c r="J37" i="1"/>
  <c r="I37" i="1"/>
  <c r="G37" i="1"/>
  <c r="F37" i="1"/>
  <c r="E37" i="1"/>
  <c r="D37" i="1"/>
  <c r="C37" i="1"/>
  <c r="J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G24" i="1"/>
  <c r="F24" i="1"/>
  <c r="L78" i="1" s="1"/>
  <c r="E24" i="1"/>
  <c r="D24" i="1"/>
  <c r="C24" i="1"/>
  <c r="L54" i="2" l="1"/>
  <c r="L73" i="1"/>
  <c r="L76" i="1"/>
  <c r="L49" i="2"/>
  <c r="L52" i="2"/>
  <c r="L74" i="1"/>
  <c r="L77" i="1"/>
  <c r="L50" i="2"/>
  <c r="L53" i="2"/>
  <c r="L72" i="1"/>
  <c r="L75" i="1"/>
  <c r="L48" i="2"/>
  <c r="L51" i="2"/>
</calcChain>
</file>

<file path=xl/sharedStrings.xml><?xml version="1.0" encoding="utf-8"?>
<sst xmlns="http://schemas.openxmlformats.org/spreadsheetml/2006/main" count="126" uniqueCount="66">
  <si>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</si>
  <si>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</si>
  <si>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</si>
  <si>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</si>
  <si>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ПЕРВЕНСТВО РОССИИ</t>
  </si>
  <si>
    <t>по велосипедному спорту</t>
  </si>
  <si>
    <t>ИТОГОВЫЙ ПРОТОКОЛ</t>
  </si>
  <si>
    <t>трек - гит с места 1000 м (парами)</t>
  </si>
  <si>
    <t>ЮНОШИ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</si>
  <si>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Пенза, велотрек "Сатурн"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</si>
  <si>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00м </t>
    </r>
  </si>
  <si>
    <t>Номер-код ВРВС - 0080251811Я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</si>
  <si>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11 ИЮЛЯ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</si>
  <si>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30м</t>
    </r>
  </si>
  <si>
    <t>№ ЕКП 2025 - 2008580022034170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</si>
  <si>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</si>
  <si>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</si>
  <si>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</si>
  <si>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</si>
  <si>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</si>
  <si>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</si>
  <si>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</si>
  <si>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</si>
  <si>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</si>
  <si>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</si>
  <si>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</si>
  <si>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</si>
  <si>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1000 м</t>
  </si>
  <si>
    <t>СУДЬЯ НА ФИНИШЕ:</t>
  </si>
  <si>
    <t>БЕЛОБОРОДОВА О.В. (ВК, г.МОСКВА)</t>
  </si>
  <si>
    <t>КРУГОВ:</t>
  </si>
  <si>
    <t>ЭТАПОВ: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</si>
  <si>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</si>
  <si>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</si>
  <si>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</si>
  <si>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</si>
  <si>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</si>
  <si>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</si>
  <si>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</si>
  <si>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ЭТАПАХ</t>
  </si>
  <si>
    <t>РЕЗУЛЬТАТ</t>
  </si>
  <si>
    <t>СКОРОСТЬ км/ч</t>
  </si>
  <si>
    <t>ВЫПОЛНЕНИЕ НТУ ЕВСК</t>
  </si>
  <si>
    <t>ПРИМЕЧАНИЕ</t>
  </si>
  <si>
    <t>500м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</si>
  <si>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</si>
  <si>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</si>
  <si>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</si>
  <si>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</si>
  <si>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</si>
  <si>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</si>
  <si>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</si>
  <si>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</si>
  <si>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</si>
  <si>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</si>
  <si>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</si>
  <si>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</si>
  <si>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</si>
  <si>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</si>
  <si>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</si>
  <si>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</si>
  <si>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</si>
  <si>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</si>
  <si>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ДЕВУШКИ 15-16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</si>
  <si>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16ч 00м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</si>
  <si>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55 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</si>
</sst>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yyyy"/>
    <numFmt numFmtId="166" formatCode="m:ss.000"/>
    <numFmt numFmtId="167" formatCode="0.000"/>
    <numFmt numFmtId="168" formatCode="mm:ss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5" fillId="0" borderId="0"/>
    <xf numFmtId="0" fontId="3" fillId="0" borderId="0"/>
  </cellStyleXfs>
  <cellXfs count="173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11" fillId="0" borderId="8" xfId="3" applyFont="1" applyBorder="1" applyAlignment="1">
      <alignment vertical="center"/>
    </xf>
    <xf numFmtId="0" fontId="12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left"/>
    </xf>
    <xf numFmtId="0" fontId="12" fillId="0" borderId="9" xfId="2" applyFont="1" applyBorder="1" applyAlignment="1">
      <alignment vertical="center"/>
    </xf>
    <xf numFmtId="0" fontId="12" fillId="0" borderId="9" xfId="1" applyFont="1" applyBorder="1" applyAlignment="1">
      <alignment horizontal="left" vertical="center"/>
    </xf>
    <xf numFmtId="0" fontId="12" fillId="0" borderId="9" xfId="2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1" fillId="0" borderId="5" xfId="1" applyFont="1" applyBorder="1" applyAlignment="1">
      <alignment horizontal="right" vertical="center"/>
    </xf>
    <xf numFmtId="0" fontId="11" fillId="0" borderId="10" xfId="1" applyFont="1" applyBorder="1" applyAlignment="1">
      <alignment vertical="center"/>
    </xf>
    <xf numFmtId="0" fontId="12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6" xfId="2" applyFont="1" applyBorder="1" applyAlignment="1">
      <alignment horizontal="right" vertical="center"/>
    </xf>
    <xf numFmtId="0" fontId="11" fillId="2" borderId="14" xfId="2" applyFont="1" applyFill="1" applyBorder="1" applyAlignment="1">
      <alignment vertical="center"/>
    </xf>
    <xf numFmtId="0" fontId="11" fillId="2" borderId="12" xfId="2" applyFont="1" applyFill="1" applyBorder="1" applyAlignment="1">
      <alignment vertical="center"/>
    </xf>
    <xf numFmtId="0" fontId="11" fillId="2" borderId="15" xfId="2" applyFont="1" applyFill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left" vertical="center"/>
    </xf>
    <xf numFmtId="0" fontId="12" fillId="0" borderId="12" xfId="2" applyFont="1" applyBorder="1" applyAlignment="1">
      <alignment horizontal="right" vertical="center"/>
    </xf>
    <xf numFmtId="49" fontId="12" fillId="0" borderId="15" xfId="2" applyNumberFormat="1" applyFont="1" applyBorder="1" applyAlignment="1">
      <alignment horizontal="right" vertical="center"/>
    </xf>
    <xf numFmtId="0" fontId="12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right" vertical="center"/>
    </xf>
    <xf numFmtId="0" fontId="11" fillId="0" borderId="14" xfId="2" applyFont="1" applyBorder="1" applyAlignment="1">
      <alignment vertical="center"/>
    </xf>
    <xf numFmtId="0" fontId="12" fillId="0" borderId="15" xfId="2" applyFont="1" applyBorder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5" fillId="0" borderId="17" xfId="2" applyFont="1" applyBorder="1" applyAlignment="1">
      <alignment vertical="center"/>
    </xf>
    <xf numFmtId="0" fontId="12" fillId="0" borderId="17" xfId="2" applyFont="1" applyBorder="1" applyAlignment="1">
      <alignment horizontal="right" vertical="center"/>
    </xf>
    <xf numFmtId="0" fontId="11" fillId="0" borderId="18" xfId="2" applyFont="1" applyBorder="1" applyAlignment="1">
      <alignment vertical="center"/>
    </xf>
    <xf numFmtId="0" fontId="12" fillId="0" borderId="19" xfId="2" applyFont="1" applyBorder="1" applyAlignment="1">
      <alignment horizontal="right" vertical="center"/>
    </xf>
    <xf numFmtId="0" fontId="12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vertical="center"/>
    </xf>
    <xf numFmtId="0" fontId="5" fillId="0" borderId="22" xfId="2" applyFont="1" applyBorder="1" applyAlignment="1">
      <alignment horizontal="center" vertical="center"/>
    </xf>
    <xf numFmtId="0" fontId="5" fillId="0" borderId="22" xfId="2" applyFont="1" applyBorder="1" applyAlignment="1">
      <alignment horizontal="left" vertical="center"/>
    </xf>
    <xf numFmtId="0" fontId="5" fillId="0" borderId="22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16" fillId="2" borderId="27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4" fillId="2" borderId="18" xfId="4" applyFont="1" applyFill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8" fillId="0" borderId="34" xfId="2" applyFont="1" applyBorder="1" applyAlignment="1">
      <alignment horizontal="center" vertical="center" wrapText="1"/>
    </xf>
    <xf numFmtId="0" fontId="18" fillId="0" borderId="34" xfId="2" applyFont="1" applyBorder="1" applyAlignment="1">
      <alignment horizontal="left" vertical="center" wrapText="1"/>
    </xf>
    <xf numFmtId="164" fontId="18" fillId="0" borderId="34" xfId="2" applyNumberFormat="1" applyFont="1" applyBorder="1" applyAlignment="1">
      <alignment horizontal="center" vertical="center" wrapText="1"/>
    </xf>
    <xf numFmtId="165" fontId="18" fillId="0" borderId="34" xfId="2" applyNumberFormat="1" applyFont="1" applyBorder="1" applyAlignment="1">
      <alignment horizontal="center" vertical="center" wrapText="1"/>
    </xf>
    <xf numFmtId="166" fontId="12" fillId="0" borderId="35" xfId="2" applyNumberFormat="1" applyFont="1" applyBorder="1" applyAlignment="1">
      <alignment horizontal="center"/>
    </xf>
    <xf numFmtId="166" fontId="18" fillId="0" borderId="34" xfId="2" applyNumberFormat="1" applyFont="1" applyBorder="1" applyAlignment="1">
      <alignment horizontal="center"/>
    </xf>
    <xf numFmtId="167" fontId="12" fillId="0" borderId="33" xfId="2" applyNumberFormat="1" applyFont="1" applyBorder="1" applyAlignment="1">
      <alignment horizontal="center"/>
    </xf>
    <xf numFmtId="0" fontId="5" fillId="0" borderId="36" xfId="2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 wrapText="1"/>
    </xf>
    <xf numFmtId="0" fontId="18" fillId="0" borderId="38" xfId="2" applyFont="1" applyBorder="1" applyAlignment="1">
      <alignment horizontal="left" vertical="center" wrapText="1"/>
    </xf>
    <xf numFmtId="164" fontId="18" fillId="0" borderId="38" xfId="2" applyNumberFormat="1" applyFont="1" applyBorder="1" applyAlignment="1">
      <alignment horizontal="center" vertical="center" wrapText="1"/>
    </xf>
    <xf numFmtId="165" fontId="18" fillId="0" borderId="38" xfId="2" applyNumberFormat="1" applyFont="1" applyBorder="1" applyAlignment="1">
      <alignment horizontal="center" vertical="center" wrapText="1"/>
    </xf>
    <xf numFmtId="168" fontId="12" fillId="0" borderId="39" xfId="2" applyNumberFormat="1" applyFont="1" applyBorder="1" applyAlignment="1">
      <alignment horizontal="left"/>
    </xf>
    <xf numFmtId="168" fontId="5" fillId="0" borderId="33" xfId="2" applyNumberFormat="1" applyFont="1" applyBorder="1" applyAlignment="1">
      <alignment horizontal="left"/>
    </xf>
    <xf numFmtId="167" fontId="2" fillId="0" borderId="33" xfId="2" applyNumberFormat="1" applyFont="1" applyBorder="1" applyAlignment="1">
      <alignment horizontal="center"/>
    </xf>
    <xf numFmtId="0" fontId="5" fillId="0" borderId="40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/>
    </xf>
    <xf numFmtId="167" fontId="12" fillId="0" borderId="34" xfId="2" applyNumberFormat="1" applyFont="1" applyBorder="1" applyAlignment="1">
      <alignment horizontal="center"/>
    </xf>
    <xf numFmtId="0" fontId="5" fillId="0" borderId="41" xfId="2" applyFont="1" applyBorder="1" applyAlignment="1">
      <alignment vertical="center" wrapText="1"/>
    </xf>
    <xf numFmtId="168" fontId="12" fillId="0" borderId="42" xfId="2" applyNumberFormat="1" applyFont="1" applyBorder="1" applyAlignment="1">
      <alignment horizontal="left"/>
    </xf>
    <xf numFmtId="167" fontId="2" fillId="0" borderId="38" xfId="2" applyNumberFormat="1" applyFont="1" applyBorder="1" applyAlignment="1">
      <alignment horizontal="center"/>
    </xf>
    <xf numFmtId="0" fontId="5" fillId="0" borderId="43" xfId="2" applyFont="1" applyBorder="1" applyAlignment="1">
      <alignment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/>
    </xf>
    <xf numFmtId="168" fontId="5" fillId="0" borderId="38" xfId="2" applyNumberFormat="1" applyFont="1" applyBorder="1" applyAlignment="1">
      <alignment horizontal="left"/>
    </xf>
    <xf numFmtId="0" fontId="5" fillId="0" borderId="34" xfId="2" applyFont="1" applyBorder="1" applyAlignment="1">
      <alignment horizontal="center" vertical="center" wrapText="1"/>
    </xf>
    <xf numFmtId="0" fontId="4" fillId="0" borderId="6" xfId="2" applyFont="1" applyBorder="1" applyAlignment="1">
      <alignment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left" vertical="center" wrapText="1"/>
    </xf>
    <xf numFmtId="165" fontId="5" fillId="0" borderId="22" xfId="2" applyNumberFormat="1" applyFont="1" applyBorder="1" applyAlignment="1">
      <alignment horizontal="center" vertical="center" wrapText="1"/>
    </xf>
    <xf numFmtId="168" fontId="5" fillId="0" borderId="22" xfId="2" applyNumberFormat="1" applyFont="1" applyBorder="1" applyAlignment="1">
      <alignment horizontal="left"/>
    </xf>
    <xf numFmtId="167" fontId="19" fillId="0" borderId="22" xfId="2" applyNumberFormat="1" applyFont="1" applyBorder="1" applyAlignment="1">
      <alignment horizontal="center"/>
    </xf>
    <xf numFmtId="1" fontId="5" fillId="0" borderId="22" xfId="2" applyNumberFormat="1" applyFont="1" applyBorder="1" applyAlignment="1">
      <alignment vertical="center"/>
    </xf>
    <xf numFmtId="0" fontId="5" fillId="0" borderId="23" xfId="2" applyFont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49" fontId="12" fillId="0" borderId="0" xfId="1" applyNumberFormat="1" applyFont="1" applyAlignment="1">
      <alignment vertical="center"/>
    </xf>
    <xf numFmtId="0" fontId="20" fillId="0" borderId="0" xfId="1" applyFont="1" applyAlignment="1">
      <alignment horizontal="right" vertical="center"/>
    </xf>
    <xf numFmtId="49" fontId="21" fillId="0" borderId="9" xfId="1" applyNumberFormat="1" applyFont="1" applyBorder="1" applyAlignment="1">
      <alignment vertical="center"/>
    </xf>
    <xf numFmtId="0" fontId="21" fillId="0" borderId="5" xfId="2" applyFont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20" fillId="0" borderId="0" xfId="5" applyFont="1" applyAlignment="1">
      <alignment horizontal="right" vertical="center"/>
    </xf>
    <xf numFmtId="49" fontId="21" fillId="0" borderId="0" xfId="1" applyNumberFormat="1" applyFont="1" applyAlignment="1">
      <alignment vertical="center"/>
    </xf>
    <xf numFmtId="0" fontId="12" fillId="2" borderId="0" xfId="2" applyFont="1" applyFill="1" applyAlignment="1">
      <alignment vertical="center"/>
    </xf>
    <xf numFmtId="49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22" fillId="2" borderId="11" xfId="2" applyFont="1" applyFill="1" applyBorder="1" applyAlignment="1">
      <alignment vertical="center"/>
    </xf>
    <xf numFmtId="0" fontId="22" fillId="2" borderId="12" xfId="2" applyFont="1" applyFill="1" applyBorder="1" applyAlignment="1">
      <alignment vertical="center"/>
    </xf>
    <xf numFmtId="0" fontId="22" fillId="2" borderId="12" xfId="2" applyFont="1" applyFill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8" fillId="0" borderId="46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8" fillId="0" borderId="19" xfId="2" applyFont="1" applyBorder="1" applyAlignment="1">
      <alignment horizontal="center" vertical="center"/>
    </xf>
    <xf numFmtId="1" fontId="5" fillId="0" borderId="25" xfId="2" applyNumberFormat="1" applyFont="1" applyBorder="1" applyAlignment="1">
      <alignment vertical="center"/>
    </xf>
    <xf numFmtId="168" fontId="12" fillId="0" borderId="33" xfId="2" applyNumberFormat="1" applyFont="1" applyBorder="1" applyAlignment="1">
      <alignment horizontal="left"/>
    </xf>
    <xf numFmtId="1" fontId="5" fillId="0" borderId="38" xfId="2" applyNumberFormat="1" applyFont="1" applyBorder="1" applyAlignment="1">
      <alignment vertical="center"/>
    </xf>
    <xf numFmtId="1" fontId="5" fillId="0" borderId="34" xfId="2" applyNumberFormat="1" applyFont="1" applyBorder="1" applyAlignment="1">
      <alignment vertical="center"/>
    </xf>
    <xf numFmtId="168" fontId="12" fillId="0" borderId="38" xfId="2" applyNumberFormat="1" applyFont="1" applyBorder="1" applyAlignment="1">
      <alignment horizontal="left"/>
    </xf>
    <xf numFmtId="0" fontId="18" fillId="0" borderId="33" xfId="2" applyFont="1" applyBorder="1" applyAlignment="1">
      <alignment horizontal="center" vertical="center" wrapText="1"/>
    </xf>
    <xf numFmtId="0" fontId="18" fillId="0" borderId="33" xfId="2" applyFont="1" applyBorder="1" applyAlignment="1">
      <alignment horizontal="left" vertical="center" wrapText="1"/>
    </xf>
    <xf numFmtId="164" fontId="18" fillId="0" borderId="33" xfId="2" applyNumberFormat="1" applyFont="1" applyBorder="1" applyAlignment="1">
      <alignment horizontal="center" vertical="center" wrapText="1"/>
    </xf>
    <xf numFmtId="165" fontId="18" fillId="0" borderId="33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22" fillId="2" borderId="12" xfId="2" applyFont="1" applyFill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1" fontId="5" fillId="0" borderId="33" xfId="2" applyNumberFormat="1" applyFont="1" applyBorder="1" applyAlignment="1">
      <alignment horizontal="center" vertical="center"/>
    </xf>
    <xf numFmtId="1" fontId="5" fillId="0" borderId="38" xfId="2" applyNumberFormat="1" applyFont="1" applyBorder="1" applyAlignment="1">
      <alignment horizontal="center" vertical="center"/>
    </xf>
    <xf numFmtId="1" fontId="5" fillId="0" borderId="34" xfId="2" applyNumberFormat="1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4" fillId="2" borderId="26" xfId="4" applyFont="1" applyFill="1" applyBorder="1" applyAlignment="1">
      <alignment horizontal="center" vertical="center" wrapText="1"/>
    </xf>
    <xf numFmtId="0" fontId="14" fillId="2" borderId="31" xfId="4" applyFont="1" applyFill="1" applyBorder="1" applyAlignment="1">
      <alignment horizontal="center" vertical="center" wrapText="1"/>
    </xf>
    <xf numFmtId="0" fontId="14" fillId="2" borderId="25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14" fillId="2" borderId="32" xfId="2" applyFont="1" applyFill="1" applyBorder="1" applyAlignment="1">
      <alignment horizontal="center" vertical="center" wrapText="1"/>
    </xf>
    <xf numFmtId="1" fontId="5" fillId="0" borderId="25" xfId="2" applyNumberFormat="1" applyFont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25" xfId="4" applyFont="1" applyFill="1" applyBorder="1" applyAlignment="1">
      <alignment horizontal="left" vertical="center" wrapText="1"/>
    </xf>
    <xf numFmtId="0" fontId="14" fillId="2" borderId="30" xfId="4" applyFont="1" applyFill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1" fillId="2" borderId="11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0" fontId="11" fillId="2" borderId="13" xfId="2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6">
    <cellStyle name="Обычный" xfId="0" builtinId="0"/>
    <cellStyle name="Обычный 2 2" xfId="1" xr:uid="{5503885C-5308-40B8-8905-A07D8412C3DA}"/>
    <cellStyle name="Обычный 2 4 3" xfId="3" xr:uid="{49C676B7-CD77-4440-A8C9-4968FABC2495}"/>
    <cellStyle name="Обычный 3" xfId="2" xr:uid="{9ECC0823-BDC7-4B08-988B-750A813B27F7}"/>
    <cellStyle name="Обычный 6" xfId="5" xr:uid="{29C30352-BDAB-476A-84AE-35ECF0D90741}"/>
    <cellStyle name="Обычный_Стартовый протокол Смирнов_20101106_Results" xfId="4" xr:uid="{9CC60F98-8172-4495-B1B7-846E66280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90213</xdr:colOff>
      <xdr:row>1</xdr:row>
      <xdr:rowOff>55563</xdr:rowOff>
    </xdr:from>
    <xdr:to>
      <xdr:col>10</xdr:col>
      <xdr:colOff>584932</xdr:colOff>
      <xdr:row>4</xdr:row>
      <xdr:rowOff>71594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BB2A744-1B65-4B05-A601-5C10B559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9363" y="252413"/>
          <a:ext cx="1161468" cy="682781"/>
        </a:xfrm>
        <a:prstGeom prst="rect">
          <a:avLst/>
        </a:prstGeom>
      </xdr:spPr>
    </xdr:pic>
    <xdr:clientData/>
  </xdr:twoCellAnchor>
  <xdr:twoCellAnchor editAs="oneCell">
    <xdr:from>
      <xdr:col>1</xdr:col>
      <xdr:colOff>77612</xdr:colOff>
      <xdr:row>1</xdr:row>
      <xdr:rowOff>35276</xdr:rowOff>
    </xdr:from>
    <xdr:to>
      <xdr:col>2</xdr:col>
      <xdr:colOff>323618</xdr:colOff>
      <xdr:row>4</xdr:row>
      <xdr:rowOff>186971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0309F6E-9FF3-4F40-8132-DC1633E3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6562" y="232126"/>
          <a:ext cx="734956" cy="818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90213</xdr:colOff>
      <xdr:row>1</xdr:row>
      <xdr:rowOff>55563</xdr:rowOff>
    </xdr:from>
    <xdr:to>
      <xdr:col>10</xdr:col>
      <xdr:colOff>584931</xdr:colOff>
      <xdr:row>4</xdr:row>
      <xdr:rowOff>71594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67F785B-218E-4863-9A69-C9B134068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9563" y="252413"/>
          <a:ext cx="1161468" cy="682781"/>
        </a:xfrm>
        <a:prstGeom prst="rect">
          <a:avLst/>
        </a:prstGeom>
      </xdr:spPr>
    </xdr:pic>
    <xdr:clientData/>
  </xdr:twoCellAnchor>
  <xdr:twoCellAnchor editAs="oneCell">
    <xdr:from>
      <xdr:col>1</xdr:col>
      <xdr:colOff>39688</xdr:colOff>
      <xdr:row>1</xdr:row>
      <xdr:rowOff>-1</xdr:rowOff>
    </xdr:from>
    <xdr:to>
      <xdr:col>2</xdr:col>
      <xdr:colOff>280403</xdr:colOff>
      <xdr:row>4</xdr:row>
      <xdr:rowOff>140229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72DD295-0491-4B7C-B63D-BF7E133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8638" y="196849"/>
          <a:ext cx="729665" cy="806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_&#1055;&#1056;&#1080;_&#1042;&#1057;_&#1055;&#1077;&#1085;&#1079;&#1072;_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200м см Д РС"/>
      <sheetName val="квал.200м см Д РС"/>
      <sheetName val="сетка спринт Д13-14-РС(3ч)"/>
      <sheetName val=" спринт Д (2)"/>
      <sheetName val="Ст.гит сх 200м Ю"/>
      <sheetName val="200м см Ю"/>
      <sheetName val="квал.200м см Ю (2)"/>
      <sheetName val="сетка спринт Ю12 "/>
      <sheetName val=" спринт Ю"/>
      <sheetName val="200м см Ю10 РС"/>
      <sheetName val="квал.200м см Ю10 РС "/>
      <sheetName val="сетка спринт Ю 10РС(3ч) "/>
      <sheetName val=" спринт Ю10"/>
      <sheetName val="200м см Ю11-12 РС "/>
      <sheetName val="квал.200м см Ю11-12 РС"/>
      <sheetName val="сетка спринтРСЮ11-12(3ч)"/>
      <sheetName val=" спринт Ю11-12"/>
      <sheetName val="200м см Ю13-14 РС "/>
      <sheetName val="квал.200м см Ю13-14 РС "/>
      <sheetName val="сетка спринт Ю13-14 (12)"/>
      <sheetName val=" спринт Ю13-14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200м см Д РС (2)"/>
      <sheetName val="200м см Ю10 РС (2)"/>
      <sheetName val="200м см Ю11-12 РС  (2)"/>
      <sheetName val="200м см Ю13-14 РС  (2)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 с выбыванием Д13-14 РС"/>
      <sheetName val=" с выбыванием Ю 10 РС"/>
      <sheetName val=" с выбыванием Ю11-12 РС"/>
      <sheetName val=" с выбыванием Ю13-14 РС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200м см Д13-14 ОБЛ"/>
      <sheetName val="200м см Ю 11-12ОБЛ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457C-228F-4A06-8450-152F6BE41009}">
  <sheetPr>
    <tabColor rgb="FFFFFF00"/>
  </sheetPr>
  <dimension ref="A1:M86"/>
  <sheetViews>
    <sheetView tabSelected="1" view="pageBreakPreview" zoomScale="60" zoomScaleNormal="100" workbookViewId="0">
      <selection activeCell="A5" sqref="A5:L5"/>
    </sheetView>
  </sheetViews>
  <sheetFormatPr defaultColWidth="9.1796875" defaultRowHeight="13" x14ac:dyDescent="0.35"/>
  <cols>
    <col min="1" max="1" width="7" style="1" customWidth="1"/>
    <col min="2" max="2" width="7" style="118" customWidth="1"/>
    <col min="3" max="3" width="18.36328125" style="118" customWidth="1"/>
    <col min="4" max="4" width="41.36328125" style="119" customWidth="1"/>
    <col min="5" max="5" width="15.08984375" style="1" customWidth="1"/>
    <col min="6" max="6" width="7.7265625" style="1" customWidth="1"/>
    <col min="7" max="7" width="27.26953125" style="1" customWidth="1"/>
    <col min="8" max="8" width="11.453125" style="1" customWidth="1"/>
    <col min="9" max="9" width="11.54296875" style="1" customWidth="1"/>
    <col min="10" max="10" width="9.54296875" style="1" customWidth="1"/>
    <col min="11" max="11" width="9.1796875" style="1" customWidth="1"/>
    <col min="12" max="12" width="8" style="1" customWidth="1"/>
    <col min="13" max="16384" width="9.1796875" style="1"/>
  </cols>
  <sheetData>
    <row r="1" spans="1:12" ht="15.75" customHeight="1" x14ac:dyDescent="0.3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5.75" customHeight="1" x14ac:dyDescent="0.35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8.5" x14ac:dyDescent="0.3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18.5" x14ac:dyDescent="0.35">
      <c r="A4" s="171" t="s">
        <v>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ht="18.5" x14ac:dyDescent="0.3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2" customFormat="1" ht="28.5" x14ac:dyDescent="0.35">
      <c r="A6" s="172" t="s">
        <v>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1:12" s="2" customFormat="1" ht="18" customHeight="1" thickBot="1" x14ac:dyDescent="0.4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</row>
    <row r="8" spans="1:12" s="2" customFormat="1" ht="18" hidden="1" customHeight="1" thickBot="1" x14ac:dyDescent="0.4">
      <c r="A8" s="3"/>
      <c r="B8" s="3"/>
      <c r="C8" s="3"/>
      <c r="D8" s="4"/>
      <c r="E8" s="3"/>
      <c r="F8" s="3"/>
      <c r="G8" s="3"/>
      <c r="H8" s="3"/>
      <c r="I8" s="3"/>
      <c r="J8" s="3"/>
      <c r="K8" s="3"/>
      <c r="L8" s="3"/>
    </row>
    <row r="9" spans="1:12" ht="19.5" customHeight="1" thickTop="1" x14ac:dyDescent="0.35">
      <c r="A9" s="162" t="s">
        <v>6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4"/>
    </row>
    <row r="10" spans="1:12" ht="18" customHeight="1" x14ac:dyDescent="0.35">
      <c r="A10" s="165" t="s">
        <v>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7"/>
    </row>
    <row r="11" spans="1:12" ht="19.5" customHeight="1" x14ac:dyDescent="0.35">
      <c r="A11" s="165" t="s">
        <v>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7"/>
    </row>
    <row r="12" spans="1:12" ht="15.75" customHeight="1" x14ac:dyDescent="0.35">
      <c r="A12" s="5"/>
      <c r="B12" s="3"/>
      <c r="C12" s="3"/>
      <c r="D12" s="4"/>
      <c r="E12" s="3"/>
      <c r="F12" s="3"/>
      <c r="G12" s="3"/>
      <c r="H12" s="3"/>
      <c r="I12" s="3"/>
      <c r="J12" s="6"/>
      <c r="K12" s="6"/>
      <c r="L12" s="7"/>
    </row>
    <row r="13" spans="1:12" ht="14.5" x14ac:dyDescent="0.3">
      <c r="A13" s="8" t="s">
        <v>9</v>
      </c>
      <c r="B13" s="9"/>
      <c r="C13" s="9"/>
      <c r="D13" s="10"/>
      <c r="E13" s="11"/>
      <c r="F13" s="11"/>
      <c r="G13" s="12" t="s">
        <v>10</v>
      </c>
      <c r="H13" s="11"/>
      <c r="I13" s="13"/>
      <c r="J13" s="14"/>
      <c r="K13" s="14"/>
      <c r="L13" s="15" t="s">
        <v>11</v>
      </c>
    </row>
    <row r="14" spans="1:12" ht="14.5" x14ac:dyDescent="0.35">
      <c r="A14" s="16" t="s">
        <v>12</v>
      </c>
      <c r="B14" s="17"/>
      <c r="C14" s="17"/>
      <c r="D14" s="18"/>
      <c r="E14" s="19"/>
      <c r="F14" s="19"/>
      <c r="G14" s="20" t="s">
        <v>13</v>
      </c>
      <c r="H14" s="19"/>
      <c r="I14" s="21"/>
      <c r="J14" s="14"/>
      <c r="K14" s="14"/>
      <c r="L14" s="15" t="s">
        <v>14</v>
      </c>
    </row>
    <row r="15" spans="1:12" ht="14.5" x14ac:dyDescent="0.35">
      <c r="A15" s="168" t="s">
        <v>15</v>
      </c>
      <c r="B15" s="169"/>
      <c r="C15" s="169"/>
      <c r="D15" s="169"/>
      <c r="E15" s="169"/>
      <c r="F15" s="169"/>
      <c r="G15" s="170"/>
      <c r="H15" s="22" t="s">
        <v>16</v>
      </c>
      <c r="I15" s="23"/>
      <c r="J15" s="23"/>
      <c r="K15" s="23"/>
      <c r="L15" s="24"/>
    </row>
    <row r="16" spans="1:12" ht="14.5" x14ac:dyDescent="0.35">
      <c r="A16" s="25" t="s">
        <v>17</v>
      </c>
      <c r="B16" s="26"/>
      <c r="C16" s="26"/>
      <c r="D16" s="27"/>
      <c r="E16" s="28"/>
      <c r="F16" s="29"/>
      <c r="G16" s="30"/>
      <c r="H16" s="31" t="s">
        <v>18</v>
      </c>
      <c r="I16" s="32"/>
      <c r="J16" s="32"/>
      <c r="K16" s="32"/>
      <c r="L16" s="33" t="s">
        <v>19</v>
      </c>
    </row>
    <row r="17" spans="1:12" ht="14.5" x14ac:dyDescent="0.35">
      <c r="A17" s="25" t="s">
        <v>20</v>
      </c>
      <c r="B17" s="26"/>
      <c r="C17" s="26"/>
      <c r="D17" s="34"/>
      <c r="E17" s="28"/>
      <c r="F17" s="29"/>
      <c r="G17" s="30" t="s">
        <v>21</v>
      </c>
      <c r="H17" s="31" t="s">
        <v>22</v>
      </c>
      <c r="I17" s="32"/>
      <c r="J17" s="32"/>
      <c r="K17" s="32"/>
      <c r="L17" s="33" t="s">
        <v>23</v>
      </c>
    </row>
    <row r="18" spans="1:12" ht="14.5" x14ac:dyDescent="0.35">
      <c r="A18" s="25" t="s">
        <v>24</v>
      </c>
      <c r="B18" s="26"/>
      <c r="C18" s="26"/>
      <c r="D18" s="34"/>
      <c r="E18" s="28"/>
      <c r="F18" s="29"/>
      <c r="G18" s="35" t="s">
        <v>25</v>
      </c>
      <c r="H18" s="36" t="s">
        <v>26</v>
      </c>
      <c r="I18" s="32"/>
      <c r="J18" s="32"/>
      <c r="K18" s="32"/>
      <c r="L18" s="37" t="s">
        <v>27</v>
      </c>
    </row>
    <row r="19" spans="1:12" ht="14.5" x14ac:dyDescent="0.35">
      <c r="A19" s="25" t="s">
        <v>28</v>
      </c>
      <c r="B19" s="38"/>
      <c r="C19" s="38"/>
      <c r="D19" s="39"/>
      <c r="E19" s="40"/>
      <c r="F19" s="40"/>
      <c r="G19" s="30" t="s">
        <v>29</v>
      </c>
      <c r="H19" s="36" t="s">
        <v>30</v>
      </c>
      <c r="I19" s="32"/>
      <c r="J19" s="32"/>
      <c r="K19" s="32"/>
      <c r="L19" s="37">
        <v>3</v>
      </c>
    </row>
    <row r="20" spans="1:12" ht="15" thickBot="1" x14ac:dyDescent="0.4">
      <c r="A20" s="41"/>
      <c r="B20" s="42"/>
      <c r="C20" s="42"/>
      <c r="D20" s="43"/>
      <c r="E20" s="44"/>
      <c r="F20" s="44"/>
      <c r="G20" s="45"/>
      <c r="H20" s="46" t="s">
        <v>31</v>
      </c>
      <c r="I20" s="47"/>
      <c r="J20" s="47"/>
      <c r="K20" s="47"/>
      <c r="L20" s="48">
        <v>1</v>
      </c>
    </row>
    <row r="21" spans="1:12" ht="14" thickTop="1" thickBot="1" x14ac:dyDescent="0.4">
      <c r="A21" s="49"/>
      <c r="B21" s="50"/>
      <c r="C21" s="50"/>
      <c r="D21" s="51"/>
      <c r="E21" s="52"/>
      <c r="F21" s="52"/>
      <c r="G21" s="52"/>
      <c r="H21" s="52"/>
      <c r="I21" s="52"/>
      <c r="J21" s="52"/>
      <c r="K21" s="52"/>
      <c r="L21" s="53"/>
    </row>
    <row r="22" spans="1:12" s="55" customFormat="1" ht="20.25" customHeight="1" thickTop="1" x14ac:dyDescent="0.35">
      <c r="A22" s="157" t="s">
        <v>32</v>
      </c>
      <c r="B22" s="150" t="s">
        <v>33</v>
      </c>
      <c r="C22" s="150" t="s">
        <v>34</v>
      </c>
      <c r="D22" s="159" t="s">
        <v>35</v>
      </c>
      <c r="E22" s="150" t="s">
        <v>36</v>
      </c>
      <c r="F22" s="150" t="s">
        <v>37</v>
      </c>
      <c r="G22" s="148" t="s">
        <v>38</v>
      </c>
      <c r="H22" s="54" t="s">
        <v>39</v>
      </c>
      <c r="I22" s="150" t="s">
        <v>40</v>
      </c>
      <c r="J22" s="150" t="s">
        <v>41</v>
      </c>
      <c r="K22" s="152" t="s">
        <v>42</v>
      </c>
      <c r="L22" s="154" t="s">
        <v>43</v>
      </c>
    </row>
    <row r="23" spans="1:12" s="55" customFormat="1" ht="17.25" customHeight="1" thickBot="1" x14ac:dyDescent="0.4">
      <c r="A23" s="158"/>
      <c r="B23" s="151"/>
      <c r="C23" s="151"/>
      <c r="D23" s="160"/>
      <c r="E23" s="151"/>
      <c r="F23" s="151"/>
      <c r="G23" s="149"/>
      <c r="H23" s="56" t="s">
        <v>44</v>
      </c>
      <c r="I23" s="151"/>
      <c r="J23" s="151"/>
      <c r="K23" s="153"/>
      <c r="L23" s="155"/>
    </row>
    <row r="24" spans="1:12" s="67" customFormat="1" ht="20.149999999999999" customHeight="1" thickTop="1" x14ac:dyDescent="0.35">
      <c r="A24" s="57">
        <v>1</v>
      </c>
      <c r="B24" s="58">
        <v>80</v>
      </c>
      <c r="C24" s="59" t="str">
        <f>VLOOKUP(B24,[2]Список!$A$2:$F$455,2,0)</f>
        <v>101 110 582 13</v>
      </c>
      <c r="D24" s="60" t="str">
        <f>VLOOKUP(B24,[2]Список!$A$2:$F$455,3,0)</f>
        <v>КОЗЛОВ Матвей Олегович</v>
      </c>
      <c r="E24" s="61">
        <f>VLOOKUP(B24,[2]Список!$A$2:$F$455,4,0)</f>
        <v>40096</v>
      </c>
      <c r="F24" s="59" t="str">
        <f>VLOOKUP(B24,[2]Список!$A$2:$F$455,5,0)</f>
        <v>1 СР</v>
      </c>
      <c r="G24" s="62" t="str">
        <f>VLOOKUP(B24,[2]Список!$A$2:$F$455,6,0)</f>
        <v>Тульская область</v>
      </c>
      <c r="H24" s="63">
        <v>4.0732638888888893E-4</v>
      </c>
      <c r="I24" s="64">
        <v>7.7971064814814819E-4</v>
      </c>
      <c r="J24" s="65">
        <f>0.041667/(I24/1)</f>
        <v>53.439054730060711</v>
      </c>
      <c r="K24" s="156"/>
      <c r="L24" s="66"/>
    </row>
    <row r="25" spans="1:12" s="67" customFormat="1" ht="20.149999999999999" customHeight="1" x14ac:dyDescent="0.35">
      <c r="A25" s="68">
        <v>1</v>
      </c>
      <c r="B25" s="69">
        <v>82</v>
      </c>
      <c r="C25" s="70" t="str">
        <f>VLOOKUP(B25,[2]Список!$A$2:$F$455,2,0)</f>
        <v>101 535 487 58</v>
      </c>
      <c r="D25" s="71" t="str">
        <f>VLOOKUP(B25,[2]Список!$A$2:$F$455,3,0)</f>
        <v>СУХОВ Андрей Максимович</v>
      </c>
      <c r="E25" s="72">
        <f>VLOOKUP(B25,[2]Список!$A$2:$F$455,4,0)</f>
        <v>40110</v>
      </c>
      <c r="F25" s="70" t="str">
        <f>VLOOKUP(B25,[2]Список!$A$2:$F$455,5,0)</f>
        <v>1 СР</v>
      </c>
      <c r="G25" s="73" t="str">
        <f>VLOOKUP(B25,[2]Список!$A$2:$F$455,6,0)</f>
        <v>Тульская область</v>
      </c>
      <c r="H25" s="74"/>
      <c r="I25" s="75">
        <f>I24-H24</f>
        <v>3.7238425925925926E-4</v>
      </c>
      <c r="J25" s="76">
        <f>0.041667/(I24/1)</f>
        <v>53.439054730060711</v>
      </c>
      <c r="K25" s="143"/>
      <c r="L25" s="66"/>
    </row>
    <row r="26" spans="1:12" s="67" customFormat="1" ht="20.149999999999999" customHeight="1" x14ac:dyDescent="0.35">
      <c r="A26" s="77">
        <v>2</v>
      </c>
      <c r="B26" s="78">
        <v>65</v>
      </c>
      <c r="C26" s="59" t="str">
        <f>VLOOKUP(B26,[2]Список!$A$2:$F$455,2,0)</f>
        <v>101 424 244 74</v>
      </c>
      <c r="D26" s="60" t="str">
        <f>VLOOKUP(B26,[2]Список!$A$2:$F$455,3,0)</f>
        <v>РАЕВ Фома Константинович</v>
      </c>
      <c r="E26" s="61">
        <f>VLOOKUP(B26,[2]Список!$A$2:$F$455,4,0)</f>
        <v>40048</v>
      </c>
      <c r="F26" s="59" t="str">
        <f>VLOOKUP(B26,[2]Список!$A$2:$F$455,5,0)</f>
        <v>КМС</v>
      </c>
      <c r="G26" s="62" t="str">
        <f>VLOOKUP(B26,[2]Список!$A$2:$F$455,6,0)</f>
        <v>Санкт-Петербург</v>
      </c>
      <c r="H26" s="63">
        <v>3.9874999999999996E-4</v>
      </c>
      <c r="I26" s="64">
        <v>7.8127314814814813E-4</v>
      </c>
      <c r="J26" s="79">
        <f>0.041667/(I26/1)</f>
        <v>53.332179787265567</v>
      </c>
      <c r="K26" s="144"/>
      <c r="L26" s="80"/>
    </row>
    <row r="27" spans="1:12" s="67" customFormat="1" ht="20.149999999999999" customHeight="1" x14ac:dyDescent="0.35">
      <c r="A27" s="77">
        <v>2</v>
      </c>
      <c r="B27" s="69">
        <v>61</v>
      </c>
      <c r="C27" s="70" t="str">
        <f>VLOOKUP(B27,[2]Список!$A$2:$F$455,2,0)</f>
        <v>101 379 823 79</v>
      </c>
      <c r="D27" s="71" t="str">
        <f>VLOOKUP(B27,[2]Список!$A$2:$F$455,3,0)</f>
        <v>ГУСЕЙНОВ Тимур Русланович</v>
      </c>
      <c r="E27" s="72">
        <f>VLOOKUP(B27,[2]Список!$A$2:$F$455,4,0)</f>
        <v>40208</v>
      </c>
      <c r="F27" s="70" t="str">
        <f>VLOOKUP(B27,[2]Список!$A$2:$F$455,5,0)</f>
        <v>КМС</v>
      </c>
      <c r="G27" s="73" t="str">
        <f>VLOOKUP(B27,[2]Список!$A$2:$F$455,6,0)</f>
        <v>Санкт-Петербург</v>
      </c>
      <c r="H27" s="81"/>
      <c r="I27" s="75">
        <f>I26-H26</f>
        <v>3.8252314814814816E-4</v>
      </c>
      <c r="J27" s="82">
        <f>0.041667/(I26/1)</f>
        <v>53.332179787265567</v>
      </c>
      <c r="K27" s="143"/>
      <c r="L27" s="83"/>
    </row>
    <row r="28" spans="1:12" s="67" customFormat="1" ht="20.149999999999999" customHeight="1" x14ac:dyDescent="0.35">
      <c r="A28" s="84">
        <v>3</v>
      </c>
      <c r="B28" s="85">
        <v>79</v>
      </c>
      <c r="C28" s="59" t="str">
        <f>VLOOKUP(B28,[2]Список!$A$2:$F$455,2,0)</f>
        <v>101 419 931 29</v>
      </c>
      <c r="D28" s="60" t="str">
        <f>VLOOKUP(B28,[2]Список!$A$2:$F$455,3,0)</f>
        <v>ГОНЧАР Константин Александрович</v>
      </c>
      <c r="E28" s="61">
        <f>VLOOKUP(B28,[2]Список!$A$2:$F$455,4,0)</f>
        <v>40083</v>
      </c>
      <c r="F28" s="59" t="str">
        <f>VLOOKUP(B28,[2]Список!$A$2:$F$455,5,0)</f>
        <v>КМС</v>
      </c>
      <c r="G28" s="62" t="str">
        <f>VLOOKUP(B28,[2]Список!$A$2:$F$455,6,0)</f>
        <v>Тульская область</v>
      </c>
      <c r="H28" s="63">
        <v>4.1695601851851849E-4</v>
      </c>
      <c r="I28" s="64">
        <v>7.8447916666666672E-4</v>
      </c>
      <c r="J28" s="79">
        <f>0.041667/(I28/1)</f>
        <v>53.114221218961625</v>
      </c>
      <c r="K28" s="144"/>
      <c r="L28" s="80"/>
    </row>
    <row r="29" spans="1:12" s="67" customFormat="1" ht="20.149999999999999" customHeight="1" x14ac:dyDescent="0.35">
      <c r="A29" s="68">
        <v>3</v>
      </c>
      <c r="B29" s="69">
        <v>88</v>
      </c>
      <c r="C29" s="70" t="str">
        <f>VLOOKUP(B29,[2]Список!$A$2:$F$455,2,0)</f>
        <v>101 425 309 72</v>
      </c>
      <c r="D29" s="71" t="str">
        <f>VLOOKUP(B29,[2]Список!$A$2:$F$455,3,0)</f>
        <v>ЛЕВИН Глеб Григорьевич</v>
      </c>
      <c r="E29" s="72">
        <f>VLOOKUP(B29,[2]Список!$A$2:$F$455,4,0)</f>
        <v>40330</v>
      </c>
      <c r="F29" s="70" t="str">
        <f>VLOOKUP(B29,[2]Список!$A$2:$F$455,5,0)</f>
        <v>2 СР</v>
      </c>
      <c r="G29" s="73" t="str">
        <f>VLOOKUP(B29,[2]Список!$A$2:$F$455,6,0)</f>
        <v>Тульская область</v>
      </c>
      <c r="H29" s="81"/>
      <c r="I29" s="86">
        <f>I28-H28</f>
        <v>3.6752314814814823E-4</v>
      </c>
      <c r="J29" s="82">
        <f>0.041667/(I28/1)</f>
        <v>53.114221218961625</v>
      </c>
      <c r="K29" s="143"/>
      <c r="L29" s="83"/>
    </row>
    <row r="30" spans="1:12" s="67" customFormat="1" ht="20.149999999999999" customHeight="1" x14ac:dyDescent="0.35">
      <c r="A30" s="84">
        <v>4</v>
      </c>
      <c r="B30" s="85">
        <v>66</v>
      </c>
      <c r="C30" s="59" t="str">
        <f>VLOOKUP(B30,[2]Список!$A$2:$F$455,2,0)</f>
        <v>101 273 155 14</v>
      </c>
      <c r="D30" s="60" t="str">
        <f>VLOOKUP(B30,[2]Список!$A$2:$F$455,3,0)</f>
        <v>ШЕКЕЛАШВИЛИ Александр Темурович</v>
      </c>
      <c r="E30" s="61">
        <f>VLOOKUP(B30,[2]Список!$A$2:$F$455,4,0)</f>
        <v>39949</v>
      </c>
      <c r="F30" s="59" t="str">
        <f>VLOOKUP(B30,[2]Список!$A$2:$F$455,5,0)</f>
        <v>1 СР</v>
      </c>
      <c r="G30" s="62" t="str">
        <f>VLOOKUP(B30,[2]Список!$A$2:$F$455,6,0)</f>
        <v>Санкт-Петербург</v>
      </c>
      <c r="H30" s="63">
        <v>4.1165509259259258E-4</v>
      </c>
      <c r="I30" s="64">
        <v>8.0811342592592599E-4</v>
      </c>
      <c r="J30" s="79">
        <f>0.041667/(I30/1)</f>
        <v>51.560831268529526</v>
      </c>
      <c r="K30" s="144"/>
      <c r="L30" s="80"/>
    </row>
    <row r="31" spans="1:12" s="67" customFormat="1" ht="20.149999999999999" customHeight="1" x14ac:dyDescent="0.35">
      <c r="A31" s="68">
        <v>4</v>
      </c>
      <c r="B31" s="69">
        <v>68</v>
      </c>
      <c r="C31" s="70" t="str">
        <f>VLOOKUP(B31,[2]Список!$A$2:$F$455,2,0)</f>
        <v>101 553 234 54</v>
      </c>
      <c r="D31" s="71" t="str">
        <f>VLOOKUP(B31,[2]Список!$A$2:$F$455,3,0)</f>
        <v>ДВОЙНИКОВ Вадим Денисович</v>
      </c>
      <c r="E31" s="72">
        <f>VLOOKUP(B31,[2]Список!$A$2:$F$455,4,0)</f>
        <v>40252</v>
      </c>
      <c r="F31" s="70" t="str">
        <f>VLOOKUP(B31,[2]Список!$A$2:$F$455,5,0)</f>
        <v>1 СР</v>
      </c>
      <c r="G31" s="73" t="str">
        <f>VLOOKUP(B31,[2]Список!$A$2:$F$455,6,0)</f>
        <v>Санкт-Петербург</v>
      </c>
      <c r="H31" s="81"/>
      <c r="I31" s="86">
        <f>I30-H30</f>
        <v>3.9645833333333341E-4</v>
      </c>
      <c r="J31" s="82">
        <f>0.041667/(I30/1)</f>
        <v>51.560831268529526</v>
      </c>
      <c r="K31" s="143"/>
      <c r="L31" s="83"/>
    </row>
    <row r="32" spans="1:12" s="67" customFormat="1" ht="20.149999999999999" customHeight="1" x14ac:dyDescent="0.35">
      <c r="A32" s="84">
        <v>5</v>
      </c>
      <c r="B32" s="87">
        <v>6</v>
      </c>
      <c r="C32" s="59" t="str">
        <f>VLOOKUP(B32,[2]Список!$A$2:$F$455,2,0)</f>
        <v>101 424 051 75</v>
      </c>
      <c r="D32" s="60" t="str">
        <f>VLOOKUP(B32,[2]Список!$A$2:$F$455,3,0)</f>
        <v>ВАСИЛЬЕВ Роман Александрович</v>
      </c>
      <c r="E32" s="61">
        <f>VLOOKUP(B32,[2]Список!$A$2:$F$455,4,0)</f>
        <v>40971</v>
      </c>
      <c r="F32" s="59" t="str">
        <f>VLOOKUP(B32,[2]Список!$A$2:$F$455,5,0)</f>
        <v>2 СР</v>
      </c>
      <c r="G32" s="62" t="str">
        <f>VLOOKUP(B32,[2]Список!$A$2:$F$455,6,0)</f>
        <v>Москва</v>
      </c>
      <c r="H32" s="63">
        <v>4.2258101851851853E-4</v>
      </c>
      <c r="I32" s="64">
        <v>8.1405092592592586E-4</v>
      </c>
      <c r="J32" s="79">
        <f>0.041667/(I32/1)</f>
        <v>51.184758438308648</v>
      </c>
      <c r="K32" s="144"/>
      <c r="L32" s="80"/>
    </row>
    <row r="33" spans="1:12" s="67" customFormat="1" ht="20.149999999999999" customHeight="1" x14ac:dyDescent="0.35">
      <c r="A33" s="68">
        <v>5</v>
      </c>
      <c r="B33" s="69">
        <v>7</v>
      </c>
      <c r="C33" s="70" t="str">
        <f>VLOOKUP(B33,[2]Список!$A$2:$F$455,2,0)</f>
        <v>101 423 350 53</v>
      </c>
      <c r="D33" s="71" t="str">
        <f>VLOOKUP(B33,[2]Список!$A$2:$F$455,3,0)</f>
        <v>ГРЯЗНОВ Александр Максимович</v>
      </c>
      <c r="E33" s="72">
        <f>VLOOKUP(B33,[2]Список!$A$2:$F$455,4,0)</f>
        <v>40353</v>
      </c>
      <c r="F33" s="70" t="str">
        <f>VLOOKUP(B33,[2]Список!$A$2:$F$455,5,0)</f>
        <v>1 СР</v>
      </c>
      <c r="G33" s="73" t="str">
        <f>VLOOKUP(B33,[2]Список!$A$2:$F$455,6,0)</f>
        <v>Москва</v>
      </c>
      <c r="H33" s="81"/>
      <c r="I33" s="86">
        <f>I32-H32</f>
        <v>3.9146990740740733E-4</v>
      </c>
      <c r="J33" s="82">
        <f>0.041667/(I32/1)</f>
        <v>51.184758438308648</v>
      </c>
      <c r="K33" s="143"/>
      <c r="L33" s="83"/>
    </row>
    <row r="34" spans="1:12" s="67" customFormat="1" ht="20.149999999999999" customHeight="1" x14ac:dyDescent="0.35">
      <c r="A34" s="84">
        <v>6</v>
      </c>
      <c r="B34" s="85">
        <v>81</v>
      </c>
      <c r="C34" s="59" t="str">
        <f>VLOOKUP(B34,[2]Список!$A$2:$F$455,2,0)</f>
        <v>101 423 348 51</v>
      </c>
      <c r="D34" s="60" t="str">
        <f>VLOOKUP(B34,[2]Список!$A$2:$F$455,3,0)</f>
        <v>КОЛОВЕРОВ Михаил Максимович</v>
      </c>
      <c r="E34" s="61">
        <f>VLOOKUP(B34,[2]Список!$A$2:$F$455,4,0)</f>
        <v>40137</v>
      </c>
      <c r="F34" s="59" t="str">
        <f>VLOOKUP(B34,[2]Список!$A$2:$F$455,5,0)</f>
        <v>1 СР</v>
      </c>
      <c r="G34" s="62" t="str">
        <f>VLOOKUP(B34,[2]Список!$A$2:$F$455,6,0)</f>
        <v>Тульская область</v>
      </c>
      <c r="H34" s="63">
        <v>4.1810185185185196E-4</v>
      </c>
      <c r="I34" s="64">
        <v>8.2903935185185196E-4</v>
      </c>
      <c r="J34" s="79">
        <f>0.041667/(I34/1)</f>
        <v>50.259375392648224</v>
      </c>
      <c r="K34" s="144"/>
      <c r="L34" s="80"/>
    </row>
    <row r="35" spans="1:12" s="67" customFormat="1" ht="20.149999999999999" customHeight="1" x14ac:dyDescent="0.35">
      <c r="A35" s="68">
        <v>6</v>
      </c>
      <c r="B35" s="69">
        <v>86</v>
      </c>
      <c r="C35" s="70" t="str">
        <f>VLOOKUP(B35,[2]Список!$A$2:$F$455,2,0)</f>
        <v>101 643 316 23</v>
      </c>
      <c r="D35" s="71" t="str">
        <f>VLOOKUP(B35,[2]Список!$A$2:$F$455,3,0)</f>
        <v>БОРДОНОС Ярослав Дмитриевич</v>
      </c>
      <c r="E35" s="72">
        <f>VLOOKUP(B35,[2]Список!$A$2:$F$455,4,0)</f>
        <v>40427</v>
      </c>
      <c r="F35" s="70" t="str">
        <f>VLOOKUP(B35,[2]Список!$A$2:$F$455,5,0)</f>
        <v>1 СР</v>
      </c>
      <c r="G35" s="73" t="str">
        <f>VLOOKUP(B35,[2]Список!$A$2:$F$455,6,0)</f>
        <v>Тульская область</v>
      </c>
      <c r="H35" s="81"/>
      <c r="I35" s="86">
        <f>I34-H34</f>
        <v>4.1093750000000001E-4</v>
      </c>
      <c r="J35" s="82">
        <f>0.041667/(I34/1)</f>
        <v>50.259375392648224</v>
      </c>
      <c r="K35" s="143"/>
      <c r="L35" s="83"/>
    </row>
    <row r="36" spans="1:12" s="67" customFormat="1" ht="20.149999999999999" customHeight="1" x14ac:dyDescent="0.35">
      <c r="A36" s="84">
        <v>7</v>
      </c>
      <c r="B36" s="85">
        <v>16</v>
      </c>
      <c r="C36" s="59" t="str">
        <f>VLOOKUP(B36,[2]Список!$A$2:$F$455,2,0)</f>
        <v>101 301 124 47</v>
      </c>
      <c r="D36" s="60" t="str">
        <f>VLOOKUP(B36,[2]Список!$A$2:$F$455,3,0)</f>
        <v>КУРТАКОВ Владимир Алексеевич</v>
      </c>
      <c r="E36" s="61">
        <f>VLOOKUP(B36,[2]Список!$A$2:$F$455,4,0)</f>
        <v>40267</v>
      </c>
      <c r="F36" s="59" t="str">
        <f>VLOOKUP(B36,[2]Список!$A$2:$F$455,5,0)</f>
        <v>1 СР</v>
      </c>
      <c r="G36" s="62" t="str">
        <f>VLOOKUP(B36,[2]Список!$A$2:$F$455,6,0)</f>
        <v>Москва</v>
      </c>
      <c r="H36" s="63">
        <v>4.5089120370370373E-4</v>
      </c>
      <c r="I36" s="64">
        <v>8.5399305555555565E-4</v>
      </c>
      <c r="J36" s="79">
        <f>0.041667/(I36/1)</f>
        <v>48.790794877007521</v>
      </c>
      <c r="K36" s="144"/>
      <c r="L36" s="80"/>
    </row>
    <row r="37" spans="1:12" s="67" customFormat="1" ht="20.149999999999999" customHeight="1" x14ac:dyDescent="0.35">
      <c r="A37" s="68">
        <v>7</v>
      </c>
      <c r="B37" s="69">
        <v>19</v>
      </c>
      <c r="C37" s="70" t="str">
        <f>VLOOKUP(B37,[2]Список!$A$2:$F$455,2,0)</f>
        <v>101 424 052 76</v>
      </c>
      <c r="D37" s="71" t="str">
        <f>VLOOKUP(B37,[2]Список!$A$2:$F$455,3,0)</f>
        <v>ГОРБЫЛЕВ Егор Андреевич</v>
      </c>
      <c r="E37" s="72">
        <f>VLOOKUP(B37,[2]Список!$A$2:$F$455,4,0)</f>
        <v>40297</v>
      </c>
      <c r="F37" s="70" t="str">
        <f>VLOOKUP(B37,[2]Список!$A$2:$F$455,5,0)</f>
        <v>1 СР</v>
      </c>
      <c r="G37" s="73" t="str">
        <f>VLOOKUP(B37,[2]Список!$A$2:$F$455,6,0)</f>
        <v>Москва</v>
      </c>
      <c r="H37" s="81"/>
      <c r="I37" s="86">
        <f>I36-H36</f>
        <v>4.0310185185185192E-4</v>
      </c>
      <c r="J37" s="82">
        <f>0.041667/(I36/1)</f>
        <v>48.790794877007521</v>
      </c>
      <c r="K37" s="143"/>
      <c r="L37" s="83"/>
    </row>
    <row r="38" spans="1:12" s="67" customFormat="1" ht="20.149999999999999" customHeight="1" x14ac:dyDescent="0.35">
      <c r="A38" s="84">
        <v>8</v>
      </c>
      <c r="B38" s="87">
        <v>62</v>
      </c>
      <c r="C38" s="59" t="str">
        <f>VLOOKUP(B38,[2]Список!$A$2:$F$455,2,0)</f>
        <v>101 553 245 65</v>
      </c>
      <c r="D38" s="60" t="str">
        <f>VLOOKUP(B38,[2]Список!$A$2:$F$455,3,0)</f>
        <v>ПУХОВ Иван Александрович</v>
      </c>
      <c r="E38" s="61">
        <f>VLOOKUP(B38,[2]Список!$A$2:$F$455,4,0)</f>
        <v>40206</v>
      </c>
      <c r="F38" s="59" t="str">
        <f>VLOOKUP(B38,[2]Список!$A$2:$F$455,5,0)</f>
        <v>1 СР</v>
      </c>
      <c r="G38" s="62" t="str">
        <f>VLOOKUP(B38,[2]Список!$A$2:$F$455,6,0)</f>
        <v>Санкт-Петербург</v>
      </c>
      <c r="H38" s="63">
        <v>4.1784722222222218E-4</v>
      </c>
      <c r="I38" s="64">
        <v>8.558217592592593E-4</v>
      </c>
      <c r="J38" s="79">
        <f>0.041667/(I38/1)</f>
        <v>48.68653963187861</v>
      </c>
      <c r="K38" s="144"/>
      <c r="L38" s="80"/>
    </row>
    <row r="39" spans="1:12" s="67" customFormat="1" ht="20.149999999999999" customHeight="1" x14ac:dyDescent="0.35">
      <c r="A39" s="68">
        <v>8</v>
      </c>
      <c r="B39" s="69">
        <v>67</v>
      </c>
      <c r="C39" s="70" t="str">
        <f>VLOOKUP(B39,[2]Список!$A$2:$F$455,2,0)</f>
        <v>101 554 567 29</v>
      </c>
      <c r="D39" s="71" t="str">
        <f>VLOOKUP(B39,[2]Список!$A$2:$F$455,3,0)</f>
        <v>КОЗЫРЬ Александр Иванович</v>
      </c>
      <c r="E39" s="72">
        <f>VLOOKUP(B39,[2]Список!$A$2:$F$455,4,0)</f>
        <v>40311</v>
      </c>
      <c r="F39" s="70" t="str">
        <f>VLOOKUP(B39,[2]Список!$A$2:$F$455,5,0)</f>
        <v>1 СР</v>
      </c>
      <c r="G39" s="73" t="str">
        <f>VLOOKUP(B39,[2]Список!$A$2:$F$455,6,0)</f>
        <v>Санкт-Петербург</v>
      </c>
      <c r="H39" s="81"/>
      <c r="I39" s="86">
        <f>I38-H38</f>
        <v>4.3797453703703712E-4</v>
      </c>
      <c r="J39" s="82">
        <f>0.041667/(I38/1)</f>
        <v>48.68653963187861</v>
      </c>
      <c r="K39" s="143"/>
      <c r="L39" s="83"/>
    </row>
    <row r="40" spans="1:12" s="67" customFormat="1" ht="20.149999999999999" customHeight="1" x14ac:dyDescent="0.35">
      <c r="A40" s="84">
        <v>9</v>
      </c>
      <c r="B40" s="85">
        <v>50</v>
      </c>
      <c r="C40" s="59" t="str">
        <f>VLOOKUP(B40,[2]Список!$A$2:$F$455,2,0)</f>
        <v>101 128 126 00</v>
      </c>
      <c r="D40" s="60" t="str">
        <f>VLOOKUP(B40,[2]Список!$A$2:$F$455,3,0)</f>
        <v>ШЛЕЙФ Олег Сергеевич</v>
      </c>
      <c r="E40" s="61">
        <f>VLOOKUP(B40,[2]Список!$A$2:$F$455,4,0)</f>
        <v>40693</v>
      </c>
      <c r="F40" s="59" t="str">
        <f>VLOOKUP(B40,[2]Список!$A$2:$F$455,5,0)</f>
        <v>3 СР</v>
      </c>
      <c r="G40" s="62" t="str">
        <f>VLOOKUP(B40,[2]Список!$A$2:$F$455,6,0)</f>
        <v>Пензенская область</v>
      </c>
      <c r="H40" s="63">
        <v>4.5164351851851854E-4</v>
      </c>
      <c r="I40" s="64">
        <v>8.5793981481481485E-4</v>
      </c>
      <c r="J40" s="79">
        <f>0.041667/(I40/1)</f>
        <v>48.56634379300111</v>
      </c>
      <c r="K40" s="144"/>
      <c r="L40" s="80"/>
    </row>
    <row r="41" spans="1:12" s="67" customFormat="1" ht="20.149999999999999" customHeight="1" x14ac:dyDescent="0.35">
      <c r="A41" s="68">
        <v>9</v>
      </c>
      <c r="B41" s="69">
        <v>51</v>
      </c>
      <c r="C41" s="70" t="str">
        <f>VLOOKUP(B41,[2]Список!$A$2:$F$455,2,0)</f>
        <v>101 441 405 66</v>
      </c>
      <c r="D41" s="71" t="str">
        <f>VLOOKUP(B41,[2]Список!$A$2:$F$455,3,0)</f>
        <v>ЕСИН Дмитрий Алексеевич</v>
      </c>
      <c r="E41" s="72">
        <f>VLOOKUP(B41,[2]Список!$A$2:$F$455,4,0)</f>
        <v>40570</v>
      </c>
      <c r="F41" s="70" t="str">
        <f>VLOOKUP(B41,[2]Список!$A$2:$F$455,5,0)</f>
        <v>2 СР</v>
      </c>
      <c r="G41" s="73" t="str">
        <f>VLOOKUP(B41,[2]Список!$A$2:$F$455,6,0)</f>
        <v>Пензенская область</v>
      </c>
      <c r="H41" s="81"/>
      <c r="I41" s="86">
        <f>I40-H40</f>
        <v>4.0629629629629631E-4</v>
      </c>
      <c r="J41" s="82">
        <f>0.041667/(I40/1)</f>
        <v>48.56634379300111</v>
      </c>
      <c r="K41" s="143"/>
      <c r="L41" s="83"/>
    </row>
    <row r="42" spans="1:12" s="67" customFormat="1" ht="20.149999999999999" customHeight="1" x14ac:dyDescent="0.35">
      <c r="A42" s="84">
        <v>10</v>
      </c>
      <c r="B42" s="87">
        <v>64</v>
      </c>
      <c r="C42" s="59" t="str">
        <f>VLOOKUP(B42,[2]Список!$A$2:$F$455,2,0)</f>
        <v>101 554 400 56</v>
      </c>
      <c r="D42" s="60" t="str">
        <f>VLOOKUP(B42,[2]Список!$A$2:$F$455,3,0)</f>
        <v>ЯРМОЛЮК Александр Сергеевич</v>
      </c>
      <c r="E42" s="61">
        <f>VLOOKUP(B42,[2]Список!$A$2:$F$455,4,0)</f>
        <v>40279</v>
      </c>
      <c r="F42" s="59" t="str">
        <f>VLOOKUP(B42,[2]Список!$A$2:$F$455,5,0)</f>
        <v>2 СР</v>
      </c>
      <c r="G42" s="62" t="str">
        <f>VLOOKUP(B42,[2]Список!$A$2:$F$455,6,0)</f>
        <v>Санкт-Петербург</v>
      </c>
      <c r="H42" s="63">
        <v>4.3386574074074069E-4</v>
      </c>
      <c r="I42" s="64">
        <v>8.6062499999999995E-4</v>
      </c>
      <c r="J42" s="79">
        <f>0.041667/(I42/1)</f>
        <v>48.414814814814818</v>
      </c>
      <c r="K42" s="144"/>
      <c r="L42" s="80"/>
    </row>
    <row r="43" spans="1:12" s="67" customFormat="1" ht="20.149999999999999" customHeight="1" x14ac:dyDescent="0.35">
      <c r="A43" s="68">
        <v>10</v>
      </c>
      <c r="B43" s="69">
        <v>63</v>
      </c>
      <c r="C43" s="70" t="str">
        <f>VLOOKUP(B43,[2]Список!$A$2:$F$455,2,0)</f>
        <v>101 595 493 21</v>
      </c>
      <c r="D43" s="71" t="str">
        <f>VLOOKUP(B43,[2]Список!$A$2:$F$455,3,0)</f>
        <v>СОЛОДУХА Матвей Леонидович</v>
      </c>
      <c r="E43" s="72">
        <f>VLOOKUP(B43,[2]Список!$A$2:$F$455,4,0)</f>
        <v>40387</v>
      </c>
      <c r="F43" s="70" t="str">
        <f>VLOOKUP(B43,[2]Список!$A$2:$F$455,5,0)</f>
        <v>1 СР</v>
      </c>
      <c r="G43" s="73" t="str">
        <f>VLOOKUP(B43,[2]Список!$A$2:$F$455,6,0)</f>
        <v>Санкт-Петербург</v>
      </c>
      <c r="H43" s="81"/>
      <c r="I43" s="86">
        <f>I42-H42</f>
        <v>4.2675925925925927E-4</v>
      </c>
      <c r="J43" s="82">
        <f>0.041667/(I42/1)</f>
        <v>48.414814814814818</v>
      </c>
      <c r="K43" s="143"/>
      <c r="L43" s="83"/>
    </row>
    <row r="44" spans="1:12" s="67" customFormat="1" ht="20.149999999999999" customHeight="1" x14ac:dyDescent="0.35">
      <c r="A44" s="84">
        <v>11</v>
      </c>
      <c r="B44" s="87">
        <v>45</v>
      </c>
      <c r="C44" s="59" t="str">
        <f>VLOOKUP(B44,[2]Список!$A$2:$F$455,2,0)</f>
        <v>101 339 497 08</v>
      </c>
      <c r="D44" s="60" t="str">
        <f>VLOOKUP(B44,[2]Список!$A$2:$F$455,3,0)</f>
        <v>ВОЛИК Даниил Евгеньевич</v>
      </c>
      <c r="E44" s="61">
        <f>VLOOKUP(B44,[2]Список!$A$2:$F$455,4,0)</f>
        <v>40360</v>
      </c>
      <c r="F44" s="59" t="str">
        <f>VLOOKUP(B44,[2]Список!$A$2:$F$455,5,0)</f>
        <v>1 СР</v>
      </c>
      <c r="G44" s="62" t="str">
        <f>VLOOKUP(B44,[2]Список!$A$2:$F$455,6,0)</f>
        <v>Омская область</v>
      </c>
      <c r="H44" s="63">
        <v>4.3318287037037039E-4</v>
      </c>
      <c r="I44" s="64">
        <v>8.6937500000000003E-4</v>
      </c>
      <c r="J44" s="79">
        <f>0.041667/(I44/1)</f>
        <v>47.9275341480949</v>
      </c>
      <c r="K44" s="144"/>
      <c r="L44" s="80"/>
    </row>
    <row r="45" spans="1:12" s="67" customFormat="1" ht="20.149999999999999" customHeight="1" x14ac:dyDescent="0.35">
      <c r="A45" s="68">
        <v>11</v>
      </c>
      <c r="B45" s="69">
        <v>47</v>
      </c>
      <c r="C45" s="70" t="str">
        <f>VLOOKUP(B45,[2]Список!$A$2:$F$455,2,0)</f>
        <v>101 425 302 65</v>
      </c>
      <c r="D45" s="71" t="str">
        <f>VLOOKUP(B45,[2]Список!$A$2:$F$455,3,0)</f>
        <v>ФУКС Даниил Александрович</v>
      </c>
      <c r="E45" s="72">
        <f>VLOOKUP(B45,[2]Список!$A$2:$F$455,4,0)</f>
        <v>40015</v>
      </c>
      <c r="F45" s="70" t="str">
        <f>VLOOKUP(B45,[2]Список!$A$2:$F$455,5,0)</f>
        <v>1 СР</v>
      </c>
      <c r="G45" s="73" t="str">
        <f>VLOOKUP(B45,[2]Список!$A$2:$F$455,6,0)</f>
        <v>Омская область</v>
      </c>
      <c r="H45" s="81"/>
      <c r="I45" s="86">
        <f>I44-H44</f>
        <v>4.3619212962962964E-4</v>
      </c>
      <c r="J45" s="82">
        <f>0.041667/(I44/1)</f>
        <v>47.9275341480949</v>
      </c>
      <c r="K45" s="143"/>
      <c r="L45" s="83"/>
    </row>
    <row r="46" spans="1:12" s="67" customFormat="1" ht="20.149999999999999" customHeight="1" x14ac:dyDescent="0.35">
      <c r="A46" s="84">
        <v>12</v>
      </c>
      <c r="B46" s="87">
        <v>89</v>
      </c>
      <c r="C46" s="59" t="str">
        <f>VLOOKUP(B46,[2]Список!$A$2:$F$455,2,0)</f>
        <v>101 503 863 56</v>
      </c>
      <c r="D46" s="60" t="str">
        <f>VLOOKUP(B46,[2]Список!$A$2:$F$455,3,0)</f>
        <v>ПЕЧЕНКИН Леонид Вячеславович</v>
      </c>
      <c r="E46" s="61">
        <f>VLOOKUP(B46,[2]Список!$A$2:$F$455,4,0)</f>
        <v>40751</v>
      </c>
      <c r="F46" s="59" t="str">
        <f>VLOOKUP(B46,[2]Список!$A$2:$F$455,5,0)</f>
        <v>3 СР</v>
      </c>
      <c r="G46" s="62" t="str">
        <f>VLOOKUP(B46,[2]Список!$A$2:$F$455,6,0)</f>
        <v>Тульская область</v>
      </c>
      <c r="H46" s="63">
        <v>4.4118055555555561E-4</v>
      </c>
      <c r="I46" s="64">
        <v>8.7394675925925932E-4</v>
      </c>
      <c r="J46" s="79">
        <f>0.041667/(I46/1)</f>
        <v>47.676817333033149</v>
      </c>
      <c r="K46" s="144"/>
      <c r="L46" s="80"/>
    </row>
    <row r="47" spans="1:12" s="67" customFormat="1" ht="20.149999999999999" customHeight="1" x14ac:dyDescent="0.35">
      <c r="A47" s="68">
        <v>12</v>
      </c>
      <c r="B47" s="69">
        <v>91</v>
      </c>
      <c r="C47" s="70" t="str">
        <f>VLOOKUP(B47,[2]Список!$A$2:$F$455,2,0)</f>
        <v>101 506 956 45</v>
      </c>
      <c r="D47" s="71" t="str">
        <f>VLOOKUP(B47,[2]Список!$A$2:$F$455,3,0)</f>
        <v>ГРИГОРЬЕВ Сергей Андреевич</v>
      </c>
      <c r="E47" s="72">
        <f>VLOOKUP(B47,[2]Список!$A$2:$F$455,4,0)</f>
        <v>40795</v>
      </c>
      <c r="F47" s="70" t="str">
        <f>VLOOKUP(B47,[2]Список!$A$2:$F$455,5,0)</f>
        <v>3 СР</v>
      </c>
      <c r="G47" s="73" t="str">
        <f>VLOOKUP(B47,[2]Список!$A$2:$F$455,6,0)</f>
        <v>Тульская область</v>
      </c>
      <c r="H47" s="81"/>
      <c r="I47" s="86">
        <f>I46-H46</f>
        <v>4.3276620370370371E-4</v>
      </c>
      <c r="J47" s="82">
        <f>0.041667/(I46/1)</f>
        <v>47.676817333033149</v>
      </c>
      <c r="K47" s="143"/>
      <c r="L47" s="83"/>
    </row>
    <row r="48" spans="1:12" s="67" customFormat="1" ht="20.149999999999999" customHeight="1" x14ac:dyDescent="0.35">
      <c r="A48" s="84">
        <v>13</v>
      </c>
      <c r="B48" s="87">
        <v>60</v>
      </c>
      <c r="C48" s="59" t="str">
        <f>VLOOKUP(B48,[2]Список!$A$2:$F$455,2,0)</f>
        <v>101 400 002 82</v>
      </c>
      <c r="D48" s="60" t="str">
        <f>VLOOKUP(B48,[2]Список!$A$2:$F$455,3,0)</f>
        <v>ИВАНЕНКО Илья Олегович</v>
      </c>
      <c r="E48" s="61">
        <f>VLOOKUP(B48,[2]Список!$A$2:$F$455,4,0)</f>
        <v>40296</v>
      </c>
      <c r="F48" s="59" t="str">
        <f>VLOOKUP(B48,[2]Список!$A$2:$F$455,5,0)</f>
        <v>2 СР</v>
      </c>
      <c r="G48" s="62" t="str">
        <f>VLOOKUP(B48,[2]Список!$A$2:$F$455,6,0)</f>
        <v>Ростовская область</v>
      </c>
      <c r="H48" s="63">
        <v>4.6037037037037037E-4</v>
      </c>
      <c r="I48" s="64">
        <v>8.7695601851851856E-4</v>
      </c>
      <c r="J48" s="79">
        <f>0.041667/(I48/1)</f>
        <v>47.513215167152794</v>
      </c>
      <c r="K48" s="142"/>
      <c r="L48" s="80"/>
    </row>
    <row r="49" spans="1:12" s="67" customFormat="1" ht="20.149999999999999" customHeight="1" x14ac:dyDescent="0.35">
      <c r="A49" s="68">
        <v>13</v>
      </c>
      <c r="B49" s="69">
        <v>59</v>
      </c>
      <c r="C49" s="70" t="str">
        <f>VLOOKUP(B49,[2]Список!$A$2:$F$455,2,0)</f>
        <v>101 451 474 47</v>
      </c>
      <c r="D49" s="71" t="str">
        <f>VLOOKUP(B49,[2]Список!$A$2:$F$455,3,0)</f>
        <v>СОЛОДОВНИКОВ Владислав Дмитриевич</v>
      </c>
      <c r="E49" s="72">
        <f>VLOOKUP(B49,[2]Список!$A$2:$F$455,4,0)</f>
        <v>40033</v>
      </c>
      <c r="F49" s="70" t="str">
        <f>VLOOKUP(B49,[2]Список!$A$2:$F$455,5,0)</f>
        <v>1 СР</v>
      </c>
      <c r="G49" s="73" t="str">
        <f>VLOOKUP(B49,[2]Список!$A$2:$F$455,6,0)</f>
        <v>Ростовская область</v>
      </c>
      <c r="H49" s="81"/>
      <c r="I49" s="86">
        <f>I48-H48</f>
        <v>4.1658564814814819E-4</v>
      </c>
      <c r="J49" s="82">
        <f>0.041667/(I48/1)</f>
        <v>47.513215167152794</v>
      </c>
      <c r="K49" s="143"/>
      <c r="L49" s="83"/>
    </row>
    <row r="50" spans="1:12" s="67" customFormat="1" ht="20.149999999999999" customHeight="1" x14ac:dyDescent="0.35">
      <c r="A50" s="84">
        <v>14</v>
      </c>
      <c r="B50" s="87">
        <v>84</v>
      </c>
      <c r="C50" s="59" t="str">
        <f>VLOOKUP(B50,[2]Список!$A$2:$F$455,2,0)</f>
        <v>101 421 642 91</v>
      </c>
      <c r="D50" s="60" t="str">
        <f>VLOOKUP(B50,[2]Список!$A$2:$F$455,3,0)</f>
        <v>АПРЕЛОВ Константин Александрович</v>
      </c>
      <c r="E50" s="61">
        <f>VLOOKUP(B50,[2]Список!$A$2:$F$455,4,0)</f>
        <v>40412</v>
      </c>
      <c r="F50" s="59" t="str">
        <f>VLOOKUP(B50,[2]Список!$A$2:$F$455,5,0)</f>
        <v>2 СР</v>
      </c>
      <c r="G50" s="62" t="str">
        <f>VLOOKUP(B50,[2]Список!$A$2:$F$455,6,0)</f>
        <v>Тульская область</v>
      </c>
      <c r="H50" s="63">
        <v>4.1194444444444438E-4</v>
      </c>
      <c r="I50" s="64">
        <v>8.7751157407407407E-4</v>
      </c>
      <c r="J50" s="79">
        <f>0.041667/(I50/1)</f>
        <v>47.483134389384972</v>
      </c>
      <c r="K50" s="142"/>
      <c r="L50" s="80"/>
    </row>
    <row r="51" spans="1:12" s="67" customFormat="1" ht="20.149999999999999" customHeight="1" x14ac:dyDescent="0.35">
      <c r="A51" s="68">
        <v>14</v>
      </c>
      <c r="B51" s="69">
        <v>90</v>
      </c>
      <c r="C51" s="70" t="str">
        <f>VLOOKUP(B51,[2]Список!$A$2:$F$455,2,0)</f>
        <v>101 654 288 34</v>
      </c>
      <c r="D51" s="71" t="str">
        <f>VLOOKUP(B51,[2]Список!$A$2:$F$455,3,0)</f>
        <v>ПРОСТЯНКИН Сергей Игоревич</v>
      </c>
      <c r="E51" s="72">
        <f>VLOOKUP(B51,[2]Список!$A$2:$F$455,4,0)</f>
        <v>40730</v>
      </c>
      <c r="F51" s="70" t="str">
        <f>VLOOKUP(B51,[2]Список!$A$2:$F$455,5,0)</f>
        <v>3 СР</v>
      </c>
      <c r="G51" s="73" t="str">
        <f>VLOOKUP(B51,[2]Список!$A$2:$F$455,6,0)</f>
        <v>Тульская область</v>
      </c>
      <c r="H51" s="81"/>
      <c r="I51" s="86">
        <f>I50-H50</f>
        <v>4.6556712962962969E-4</v>
      </c>
      <c r="J51" s="82">
        <f>0.041667/(I50/1)</f>
        <v>47.483134389384972</v>
      </c>
      <c r="K51" s="143"/>
      <c r="L51" s="83"/>
    </row>
    <row r="52" spans="1:12" s="67" customFormat="1" ht="20.149999999999999" customHeight="1" x14ac:dyDescent="0.35">
      <c r="A52" s="84">
        <v>15</v>
      </c>
      <c r="B52" s="87">
        <v>38</v>
      </c>
      <c r="C52" s="59" t="str">
        <f>VLOOKUP(B52,[2]Список!$A$2:$F$455,2,0)</f>
        <v>101 515 313 60</v>
      </c>
      <c r="D52" s="60" t="str">
        <f>VLOOKUP(B52,[2]Список!$A$2:$F$455,3,0)</f>
        <v>РЕШЕТНИКОВ Тимофей Сергеевич</v>
      </c>
      <c r="E52" s="61">
        <f>VLOOKUP(B52,[2]Список!$A$2:$F$455,4,0)</f>
        <v>40291</v>
      </c>
      <c r="F52" s="59" t="str">
        <f>VLOOKUP(B52,[2]Список!$A$2:$F$455,5,0)</f>
        <v>2 СР</v>
      </c>
      <c r="G52" s="62" t="str">
        <f>VLOOKUP(B52,[2]Список!$A$2:$F$455,6,0)</f>
        <v>Московская область</v>
      </c>
      <c r="H52" s="63">
        <v>4.8126157407407411E-4</v>
      </c>
      <c r="I52" s="64">
        <v>8.7940972222222229E-4</v>
      </c>
      <c r="J52" s="79">
        <f>0.041667/(I52/1)</f>
        <v>47.380645161290325</v>
      </c>
      <c r="K52" s="142"/>
      <c r="L52" s="80"/>
    </row>
    <row r="53" spans="1:12" s="67" customFormat="1" ht="20.149999999999999" customHeight="1" x14ac:dyDescent="0.35">
      <c r="A53" s="68">
        <v>15</v>
      </c>
      <c r="B53" s="69">
        <v>39</v>
      </c>
      <c r="C53" s="70" t="str">
        <f>VLOOKUP(B53,[2]Список!$A$2:$F$455,2,0)</f>
        <v>101 538 156 11</v>
      </c>
      <c r="D53" s="71" t="str">
        <f>VLOOKUP(B53,[2]Список!$A$2:$F$455,3,0)</f>
        <v>БРОВЧЕНКО Валерий Алексеевич</v>
      </c>
      <c r="E53" s="72">
        <f>VLOOKUP(B53,[2]Список!$A$2:$F$455,4,0)</f>
        <v>40627</v>
      </c>
      <c r="F53" s="70" t="str">
        <f>VLOOKUP(B53,[2]Список!$A$2:$F$455,5,0)</f>
        <v>3 СР</v>
      </c>
      <c r="G53" s="73" t="str">
        <f>VLOOKUP(B53,[2]Список!$A$2:$F$455,6,0)</f>
        <v>Московская область</v>
      </c>
      <c r="H53" s="81"/>
      <c r="I53" s="86">
        <f>I52-H52</f>
        <v>3.9814814814814818E-4</v>
      </c>
      <c r="J53" s="82">
        <f>0.041667/(I52/1)</f>
        <v>47.380645161290325</v>
      </c>
      <c r="K53" s="143"/>
      <c r="L53" s="83"/>
    </row>
    <row r="54" spans="1:12" s="67" customFormat="1" ht="20.149999999999999" customHeight="1" x14ac:dyDescent="0.35">
      <c r="A54" s="84">
        <v>16</v>
      </c>
      <c r="B54" s="58">
        <v>49</v>
      </c>
      <c r="C54" s="59" t="str">
        <f>VLOOKUP(B54,[2]Список!$A$2:$F$455,2,0)</f>
        <v>101 496 599 67</v>
      </c>
      <c r="D54" s="60" t="str">
        <f>VLOOKUP(B54,[2]Список!$A$2:$F$455,3,0)</f>
        <v>ТАЁКИН Сергей Алексеевич</v>
      </c>
      <c r="E54" s="61">
        <f>VLOOKUP(B54,[2]Список!$A$2:$F$455,4,0)</f>
        <v>40012</v>
      </c>
      <c r="F54" s="59" t="str">
        <f>VLOOKUP(B54,[2]Список!$A$2:$F$455,5,0)</f>
        <v>2 СР</v>
      </c>
      <c r="G54" s="62" t="str">
        <f>VLOOKUP(B54,[2]Список!$A$2:$F$455,6,0)</f>
        <v>Пензенская область</v>
      </c>
      <c r="H54" s="63">
        <v>4.888194444444445E-4</v>
      </c>
      <c r="I54" s="64">
        <v>8.8958333333333326E-4</v>
      </c>
      <c r="J54" s="79">
        <f>0.041667/(I54/1)</f>
        <v>46.838782201405159</v>
      </c>
      <c r="K54" s="142"/>
      <c r="L54" s="80"/>
    </row>
    <row r="55" spans="1:12" s="67" customFormat="1" ht="20" customHeight="1" x14ac:dyDescent="0.35">
      <c r="A55" s="68">
        <v>16</v>
      </c>
      <c r="B55" s="69">
        <v>48</v>
      </c>
      <c r="C55" s="70" t="str">
        <f>VLOOKUP(B55,[2]Список!$A$2:$F$455,2,0)</f>
        <v>101 493 398 67</v>
      </c>
      <c r="D55" s="71" t="str">
        <f>VLOOKUP(B55,[2]Список!$A$2:$F$455,3,0)</f>
        <v>ГЕРАСИМОВ Егор Артемович</v>
      </c>
      <c r="E55" s="72">
        <f>VLOOKUP(B55,[2]Список!$A$2:$F$455,4,0)</f>
        <v>40463</v>
      </c>
      <c r="F55" s="70" t="str">
        <f>VLOOKUP(B55,[2]Список!$A$2:$F$455,5,0)</f>
        <v>3 СР</v>
      </c>
      <c r="G55" s="73" t="str">
        <f>VLOOKUP(B55,[2]Список!$A$2:$F$455,6,0)</f>
        <v>Пензенская область</v>
      </c>
      <c r="H55" s="81"/>
      <c r="I55" s="86">
        <f>I54-H54</f>
        <v>4.0076388888888876E-4</v>
      </c>
      <c r="J55" s="82">
        <f>0.041667/(I54/1)</f>
        <v>46.838782201405159</v>
      </c>
      <c r="K55" s="143"/>
      <c r="L55" s="83"/>
    </row>
    <row r="56" spans="1:12" s="67" customFormat="1" ht="20.149999999999999" customHeight="1" x14ac:dyDescent="0.35">
      <c r="A56" s="84">
        <v>17</v>
      </c>
      <c r="B56" s="58">
        <v>43</v>
      </c>
      <c r="C56" s="59" t="str">
        <f>VLOOKUP(B56,[2]Список!$A$2:$F$455,2,0)</f>
        <v>101 501 695 22</v>
      </c>
      <c r="D56" s="60" t="str">
        <f>VLOOKUP(B56,[2]Список!$A$2:$F$455,3,0)</f>
        <v>КОЛОВОРОТНЫЙ Степан Антонович</v>
      </c>
      <c r="E56" s="61">
        <f>VLOOKUP(B56,[2]Список!$A$2:$F$455,4,0)</f>
        <v>40354</v>
      </c>
      <c r="F56" s="59" t="str">
        <f>VLOOKUP(B56,[2]Список!$A$2:$F$455,5,0)</f>
        <v>1 СР</v>
      </c>
      <c r="G56" s="62" t="str">
        <f>VLOOKUP(B56,[2]Список!$A$2:$F$455,6,0)</f>
        <v>Омская область</v>
      </c>
      <c r="H56" s="63">
        <v>4.1157407407407413E-4</v>
      </c>
      <c r="I56" s="64">
        <v>9.0828703703703698E-4</v>
      </c>
      <c r="J56" s="79">
        <f>0.041667/(I56/1)</f>
        <v>45.874264743361032</v>
      </c>
      <c r="K56" s="142"/>
      <c r="L56" s="80"/>
    </row>
    <row r="57" spans="1:12" s="67" customFormat="1" ht="20.149999999999999" customHeight="1" x14ac:dyDescent="0.35">
      <c r="A57" s="68">
        <v>17</v>
      </c>
      <c r="B57" s="69">
        <v>46</v>
      </c>
      <c r="C57" s="70" t="str">
        <f>VLOOKUP(B57,[2]Список!$A$2:$F$455,2,0)</f>
        <v>101 158 216 20</v>
      </c>
      <c r="D57" s="71" t="str">
        <f>VLOOKUP(B57,[2]Список!$A$2:$F$455,3,0)</f>
        <v>ТЮСЕНКОВ Артем Александрович</v>
      </c>
      <c r="E57" s="72">
        <f>VLOOKUP(B57,[2]Список!$A$2:$F$455,4,0)</f>
        <v>39890</v>
      </c>
      <c r="F57" s="70" t="str">
        <f>VLOOKUP(B57,[2]Список!$A$2:$F$455,5,0)</f>
        <v>1 СР</v>
      </c>
      <c r="G57" s="73" t="str">
        <f>VLOOKUP(B57,[2]Список!$A$2:$F$455,6,0)</f>
        <v>Омская область</v>
      </c>
      <c r="H57" s="81"/>
      <c r="I57" s="86">
        <f>I56-H56</f>
        <v>4.9671296296296291E-4</v>
      </c>
      <c r="J57" s="82">
        <f>0.041667/(I56/1)</f>
        <v>45.874264743361032</v>
      </c>
      <c r="K57" s="143"/>
      <c r="L57" s="83"/>
    </row>
    <row r="58" spans="1:12" s="67" customFormat="1" ht="20.149999999999999" customHeight="1" x14ac:dyDescent="0.35">
      <c r="A58" s="84">
        <v>18</v>
      </c>
      <c r="B58" s="58">
        <v>2</v>
      </c>
      <c r="C58" s="59" t="str">
        <f>VLOOKUP(B58,[2]Список!$A$2:$F$455,2,0)</f>
        <v>101 630 907 30</v>
      </c>
      <c r="D58" s="60" t="str">
        <f>VLOOKUP(B58,[2]Список!$A$2:$F$455,3,0)</f>
        <v xml:space="preserve">ИГНАТУЩЕНКО Дмитрий  Денисович        </v>
      </c>
      <c r="E58" s="61">
        <f>VLOOKUP(B58,[2]Список!$A$2:$F$455,4,0)</f>
        <v>40803</v>
      </c>
      <c r="F58" s="59" t="str">
        <f>VLOOKUP(B58,[2]Список!$A$2:$F$455,5,0)</f>
        <v>2 СР</v>
      </c>
      <c r="G58" s="62" t="str">
        <f>VLOOKUP(B58,[2]Список!$A$2:$F$455,6,0)</f>
        <v>Воронежская область</v>
      </c>
      <c r="H58" s="63">
        <v>4.9951388888888886E-4</v>
      </c>
      <c r="I58" s="64">
        <v>9.5945601851851845E-4</v>
      </c>
      <c r="J58" s="79">
        <f>0.041667/(I58/1)</f>
        <v>43.42773321109329</v>
      </c>
      <c r="K58" s="142"/>
      <c r="L58" s="80"/>
    </row>
    <row r="59" spans="1:12" s="67" customFormat="1" ht="20.149999999999999" customHeight="1" x14ac:dyDescent="0.35">
      <c r="A59" s="68">
        <v>18</v>
      </c>
      <c r="B59" s="69">
        <v>1</v>
      </c>
      <c r="C59" s="70" t="str">
        <f>VLOOKUP(B59,[2]Список!$A$2:$F$455,2,0)</f>
        <v>101 493 010 67</v>
      </c>
      <c r="D59" s="71" t="str">
        <f>VLOOKUP(B59,[2]Список!$A$2:$F$455,3,0)</f>
        <v>КИСЕЛЕВ Дмитрий Сергеевич     </v>
      </c>
      <c r="E59" s="72">
        <f>VLOOKUP(B59,[2]Список!$A$2:$F$455,4,0)</f>
        <v>40669</v>
      </c>
      <c r="F59" s="70" t="str">
        <f>VLOOKUP(B59,[2]Список!$A$2:$F$455,5,0)</f>
        <v>1 СР</v>
      </c>
      <c r="G59" s="73" t="str">
        <f>VLOOKUP(B59,[2]Список!$A$2:$F$455,6,0)</f>
        <v>Воронежская область</v>
      </c>
      <c r="H59" s="81"/>
      <c r="I59" s="86">
        <f>I58-H58</f>
        <v>4.5994212962962959E-4</v>
      </c>
      <c r="J59" s="82">
        <f>0.041667/(I58/1)</f>
        <v>43.42773321109329</v>
      </c>
      <c r="K59" s="143"/>
      <c r="L59" s="83"/>
    </row>
    <row r="60" spans="1:12" s="67" customFormat="1" ht="20.149999999999999" customHeight="1" x14ac:dyDescent="0.35">
      <c r="A60" s="84">
        <v>19</v>
      </c>
      <c r="B60" s="78">
        <v>4</v>
      </c>
      <c r="C60" s="59" t="str">
        <f>VLOOKUP(B60,[2]Список!$A$2:$F$455,2,0)</f>
        <v>101 548 126 87</v>
      </c>
      <c r="D60" s="60" t="str">
        <f>VLOOKUP(B60,[2]Список!$A$2:$F$455,3,0)</f>
        <v>АСТАФУРОВ Иван  Владиславович             </v>
      </c>
      <c r="E60" s="61">
        <f>VLOOKUP(B60,[2]Список!$A$2:$F$455,4,0)</f>
        <v>41009</v>
      </c>
      <c r="F60" s="59" t="str">
        <f>VLOOKUP(B60,[2]Список!$A$2:$F$455,5,0)</f>
        <v>2 СР</v>
      </c>
      <c r="G60" s="62" t="str">
        <f>VLOOKUP(B60,[2]Список!$A$2:$F$455,6,0)</f>
        <v>Воронежская область</v>
      </c>
      <c r="H60" s="63">
        <v>4.8196759259259265E-4</v>
      </c>
      <c r="I60" s="64">
        <v>9.7267361111111111E-4</v>
      </c>
      <c r="J60" s="79">
        <f>0.041667/(I60/1)</f>
        <v>42.837596830043196</v>
      </c>
      <c r="K60" s="142"/>
      <c r="L60" s="80"/>
    </row>
    <row r="61" spans="1:12" s="67" customFormat="1" ht="20.149999999999999" customHeight="1" x14ac:dyDescent="0.35">
      <c r="A61" s="68">
        <v>19</v>
      </c>
      <c r="B61" s="69">
        <v>5</v>
      </c>
      <c r="C61" s="70" t="str">
        <f>VLOOKUP(B61,[2]Список!$A$2:$F$455,2,0)</f>
        <v>101 548 293 60</v>
      </c>
      <c r="D61" s="71" t="str">
        <f>VLOOKUP(B61,[2]Список!$A$2:$F$455,3,0)</f>
        <v>ДОБРОСОЦКИЙ Богдан  Святославович   </v>
      </c>
      <c r="E61" s="72">
        <f>VLOOKUP(B61,[2]Список!$A$2:$F$455,4,0)</f>
        <v>41247</v>
      </c>
      <c r="F61" s="70" t="str">
        <f>VLOOKUP(B61,[2]Список!$A$2:$F$455,5,0)</f>
        <v>2 СР</v>
      </c>
      <c r="G61" s="73" t="str">
        <f>VLOOKUP(B61,[2]Список!$A$2:$F$455,6,0)</f>
        <v>Воронежская область</v>
      </c>
      <c r="H61" s="81"/>
      <c r="I61" s="86">
        <f>I60-H60</f>
        <v>4.9070601851851847E-4</v>
      </c>
      <c r="J61" s="82">
        <f>0.041667/(I60/1)</f>
        <v>42.837596830043196</v>
      </c>
      <c r="K61" s="143"/>
      <c r="L61" s="83"/>
    </row>
    <row r="62" spans="1:12" s="67" customFormat="1" ht="20.149999999999999" customHeight="1" x14ac:dyDescent="0.35">
      <c r="A62" s="84">
        <v>20</v>
      </c>
      <c r="B62" s="78">
        <v>57</v>
      </c>
      <c r="C62" s="59" t="str">
        <f>VLOOKUP(B62,[2]Список!$A$2:$F$455,2,0)</f>
        <v>101 274 308 03</v>
      </c>
      <c r="D62" s="60" t="str">
        <f>VLOOKUP(B62,[2]Список!$A$2:$F$455,3,0)</f>
        <v>ПРОКОПЕНКО Владислав Евгеньевич</v>
      </c>
      <c r="E62" s="61">
        <f>VLOOKUP(B62,[2]Список!$A$2:$F$455,4,0)</f>
        <v>39875</v>
      </c>
      <c r="F62" s="59" t="str">
        <f>VLOOKUP(B62,[2]Список!$A$2:$F$455,5,0)</f>
        <v>КМС</v>
      </c>
      <c r="G62" s="62" t="str">
        <f>VLOOKUP(B62,[2]Список!$A$2:$F$455,6,0)</f>
        <v>Ростовская область</v>
      </c>
      <c r="H62" s="63">
        <v>5.0960648148148143E-4</v>
      </c>
      <c r="I62" s="64">
        <v>9.780092592592592E-4</v>
      </c>
      <c r="J62" s="79">
        <f>0.041667/(I62/1)</f>
        <v>42.603891124260358</v>
      </c>
      <c r="K62" s="142"/>
      <c r="L62" s="80"/>
    </row>
    <row r="63" spans="1:12" s="67" customFormat="1" ht="20.149999999999999" customHeight="1" x14ac:dyDescent="0.35">
      <c r="A63" s="68">
        <v>20</v>
      </c>
      <c r="B63" s="69">
        <v>58</v>
      </c>
      <c r="C63" s="70" t="str">
        <f>VLOOKUP(B63,[2]Список!$A$2:$F$455,2,0)</f>
        <v>101 459 880 14</v>
      </c>
      <c r="D63" s="71" t="str">
        <f>VLOOKUP(B63,[2]Список!$A$2:$F$455,3,0)</f>
        <v>ЩЕТИНСКИЙ Федор Иванович</v>
      </c>
      <c r="E63" s="72">
        <f>VLOOKUP(B63,[2]Список!$A$2:$F$455,4,0)</f>
        <v>40084</v>
      </c>
      <c r="F63" s="70" t="str">
        <f>VLOOKUP(B63,[2]Список!$A$2:$F$455,5,0)</f>
        <v>2 СР</v>
      </c>
      <c r="G63" s="73" t="str">
        <f>VLOOKUP(B63,[2]Список!$A$2:$F$455,6,0)</f>
        <v>Ростовская область</v>
      </c>
      <c r="H63" s="81"/>
      <c r="I63" s="86">
        <f>I62-H62</f>
        <v>4.6840277777777776E-4</v>
      </c>
      <c r="J63" s="82">
        <f>0.041667/(I62/1)</f>
        <v>42.603891124260358</v>
      </c>
      <c r="K63" s="143"/>
      <c r="L63" s="83"/>
    </row>
    <row r="64" spans="1:12" s="67" customFormat="1" ht="20.149999999999999" customHeight="1" x14ac:dyDescent="0.35">
      <c r="A64" s="84">
        <v>21</v>
      </c>
      <c r="B64" s="78">
        <v>17</v>
      </c>
      <c r="C64" s="59" t="str">
        <f>VLOOKUP(B64,[2]Список!$A$2:$F$455,2,0)</f>
        <v>101 382 119 47</v>
      </c>
      <c r="D64" s="60" t="str">
        <f>VLOOKUP(B64,[2]Список!$A$2:$F$455,3,0)</f>
        <v>КУДЕНКО Глеб Андреевич</v>
      </c>
      <c r="E64" s="61">
        <f>VLOOKUP(B64,[2]Список!$A$2:$F$455,4,0)</f>
        <v>40270</v>
      </c>
      <c r="F64" s="59" t="str">
        <f>VLOOKUP(B64,[2]Список!$A$2:$F$455,5,0)</f>
        <v>1 СР</v>
      </c>
      <c r="G64" s="62" t="str">
        <f>VLOOKUP(B64,[2]Список!$A$2:$F$455,6,0)</f>
        <v>Москва</v>
      </c>
      <c r="H64" s="63">
        <v>5.3494212962962968E-4</v>
      </c>
      <c r="I64" s="64">
        <v>1.0040162037037038E-3</v>
      </c>
      <c r="J64" s="79">
        <f>0.041667/(I64/1)</f>
        <v>41.500326236065803</v>
      </c>
      <c r="K64" s="142"/>
      <c r="L64" s="80"/>
    </row>
    <row r="65" spans="1:13" s="67" customFormat="1" ht="20.149999999999999" customHeight="1" x14ac:dyDescent="0.35">
      <c r="A65" s="68">
        <v>21</v>
      </c>
      <c r="B65" s="69">
        <v>18</v>
      </c>
      <c r="C65" s="70" t="str">
        <f>VLOOKUP(B65,[2]Список!$A$2:$F$455,2,0)</f>
        <v>101 500 482 70</v>
      </c>
      <c r="D65" s="71" t="str">
        <f>VLOOKUP(B65,[2]Список!$A$2:$F$455,3,0)</f>
        <v>БЕРЕСТ Сергей Николаевич</v>
      </c>
      <c r="E65" s="72">
        <f>VLOOKUP(B65,[2]Список!$A$2:$F$455,4,0)</f>
        <v>40176</v>
      </c>
      <c r="F65" s="70" t="str">
        <f>VLOOKUP(B65,[2]Список!$A$2:$F$455,5,0)</f>
        <v>2 СР</v>
      </c>
      <c r="G65" s="73" t="str">
        <f>VLOOKUP(B65,[2]Список!$A$2:$F$455,6,0)</f>
        <v>Москва</v>
      </c>
      <c r="H65" s="81"/>
      <c r="I65" s="86">
        <f>I64-H64</f>
        <v>4.6907407407407412E-4</v>
      </c>
      <c r="J65" s="82">
        <f>0.041667/(I64/1)</f>
        <v>41.500326236065803</v>
      </c>
      <c r="K65" s="143"/>
      <c r="L65" s="83"/>
    </row>
    <row r="66" spans="1:13" ht="20.149999999999999" customHeight="1" x14ac:dyDescent="0.35">
      <c r="A66" s="84">
        <v>22</v>
      </c>
      <c r="B66" s="78">
        <v>53</v>
      </c>
      <c r="C66" s="59" t="str">
        <f>VLOOKUP(B66,[2]Список!$A$2:$F$455,2,0)</f>
        <v>101 369 078 04</v>
      </c>
      <c r="D66" s="60" t="str">
        <f>VLOOKUP(B66,[2]Список!$A$2:$F$455,3,0)</f>
        <v>ЕРМАКОВ Илья Александрович</v>
      </c>
      <c r="E66" s="61">
        <f>VLOOKUP(B66,[2]Список!$A$2:$F$455,4,0)</f>
        <v>40167</v>
      </c>
      <c r="F66" s="59" t="str">
        <f>VLOOKUP(B66,[2]Список!$A$2:$F$455,5,0)</f>
        <v>1 СР</v>
      </c>
      <c r="G66" s="62" t="str">
        <f>VLOOKUP(B66,[2]Список!$A$2:$F$455,6,0)</f>
        <v>Республика Адыгея</v>
      </c>
      <c r="H66" s="63">
        <v>4.4634259259259263E-4</v>
      </c>
      <c r="I66" s="64">
        <v>1.063298611111111E-3</v>
      </c>
      <c r="J66" s="79">
        <f>0.041667/(I66/1)</f>
        <v>39.186546060150874</v>
      </c>
      <c r="K66" s="144"/>
      <c r="L66" s="80"/>
    </row>
    <row r="67" spans="1:13" s="67" customFormat="1" ht="20.149999999999999" customHeight="1" x14ac:dyDescent="0.35">
      <c r="A67" s="68">
        <v>22</v>
      </c>
      <c r="B67" s="69">
        <v>54</v>
      </c>
      <c r="C67" s="70" t="str">
        <f>VLOOKUP(B67,[2]Список!$A$2:$F$455,2,0)</f>
        <v>101 368 315 17</v>
      </c>
      <c r="D67" s="71" t="str">
        <f>VLOOKUP(B67,[2]Список!$A$2:$F$455,3,0)</f>
        <v>НЕЧАЕВ Владислав Романович</v>
      </c>
      <c r="E67" s="72">
        <f>VLOOKUP(B67,[2]Список!$A$2:$F$455,4,0)</f>
        <v>40330</v>
      </c>
      <c r="F67" s="70" t="str">
        <f>VLOOKUP(B67,[2]Список!$A$2:$F$455,5,0)</f>
        <v>1 СР</v>
      </c>
      <c r="G67" s="73" t="str">
        <f>VLOOKUP(B67,[2]Список!$A$2:$F$455,6,0)</f>
        <v>Республика Адыгея</v>
      </c>
      <c r="H67" s="81"/>
      <c r="I67" s="86">
        <f>I66-H66</f>
        <v>6.1695601851851842E-4</v>
      </c>
      <c r="J67" s="82">
        <f>0.041667/(I66/1)</f>
        <v>39.186546060150874</v>
      </c>
      <c r="K67" s="143"/>
      <c r="L67" s="83"/>
    </row>
    <row r="68" spans="1:13" s="67" customFormat="1" ht="20.149999999999999" customHeight="1" x14ac:dyDescent="0.35">
      <c r="A68" s="84">
        <v>23</v>
      </c>
      <c r="B68" s="78">
        <v>52</v>
      </c>
      <c r="C68" s="59" t="str">
        <f>VLOOKUP(B68,[2]Список!$A$2:$F$455,2,0)</f>
        <v>101 369 035 58</v>
      </c>
      <c r="D68" s="60" t="str">
        <f>VLOOKUP(B68,[2]Список!$A$2:$F$455,3,0)</f>
        <v>КАЛУГИН Дмитрий Алексеевич</v>
      </c>
      <c r="E68" s="61">
        <f>VLOOKUP(B68,[2]Список!$A$2:$F$455,4,0)</f>
        <v>39959</v>
      </c>
      <c r="F68" s="59" t="str">
        <f>VLOOKUP(B68,[2]Список!$A$2:$F$455,5,0)</f>
        <v>1 СР</v>
      </c>
      <c r="G68" s="62" t="str">
        <f>VLOOKUP(B68,[2]Список!$A$2:$F$455,6,0)</f>
        <v>Республика Адыгея</v>
      </c>
      <c r="H68" s="63">
        <v>5.3379629629629621E-4</v>
      </c>
      <c r="I68" s="64">
        <v>1.0756944444444444E-3</v>
      </c>
      <c r="J68" s="79">
        <f>0.041667/(I68/1)</f>
        <v>38.734977404777275</v>
      </c>
      <c r="K68" s="144"/>
      <c r="L68" s="80"/>
    </row>
    <row r="69" spans="1:13" s="88" customFormat="1" ht="20.149999999999999" customHeight="1" thickBot="1" x14ac:dyDescent="0.4">
      <c r="A69" s="68">
        <v>23</v>
      </c>
      <c r="B69" s="69">
        <v>56</v>
      </c>
      <c r="C69" s="70" t="str">
        <f>VLOOKUP(B69,[2]Список!$A$2:$F$455,2,0)</f>
        <v>101 592 529 64</v>
      </c>
      <c r="D69" s="71" t="str">
        <f>VLOOKUP(B69,[2]Список!$A$2:$F$455,3,0)</f>
        <v>НЕВИДОМЫЙ Артем Олегович</v>
      </c>
      <c r="E69" s="72">
        <f>VLOOKUP(B69,[2]Список!$A$2:$F$455,4,0)</f>
        <v>40696</v>
      </c>
      <c r="F69" s="70" t="str">
        <f>VLOOKUP(B69,[2]Список!$A$2:$F$455,5,0)</f>
        <v>1 СР</v>
      </c>
      <c r="G69" s="73" t="str">
        <f>VLOOKUP(B69,[2]Список!$A$2:$F$455,6,0)</f>
        <v>Республика Адыгея</v>
      </c>
      <c r="H69" s="81"/>
      <c r="I69" s="86">
        <f>I68-H68</f>
        <v>5.4189814814814823E-4</v>
      </c>
      <c r="J69" s="82">
        <f>0.041667/(I68/1)</f>
        <v>38.734977404777275</v>
      </c>
      <c r="K69" s="143"/>
      <c r="L69" s="83"/>
    </row>
    <row r="70" spans="1:13" ht="17.149999999999999" customHeight="1" thickTop="1" thickBot="1" x14ac:dyDescent="0.35">
      <c r="A70" s="89"/>
      <c r="B70" s="50"/>
      <c r="C70" s="90"/>
      <c r="D70" s="91"/>
      <c r="E70" s="92"/>
      <c r="F70" s="90"/>
      <c r="G70" s="92"/>
      <c r="H70" s="93"/>
      <c r="I70" s="93"/>
      <c r="J70" s="94"/>
      <c r="K70" s="95"/>
      <c r="L70" s="96"/>
    </row>
    <row r="71" spans="1:13" ht="15" customHeight="1" thickTop="1" x14ac:dyDescent="0.35">
      <c r="A71" s="145" t="s">
        <v>45</v>
      </c>
      <c r="B71" s="146"/>
      <c r="C71" s="146"/>
      <c r="D71" s="146"/>
      <c r="E71" s="146"/>
      <c r="F71" s="146"/>
      <c r="G71" s="146" t="s">
        <v>46</v>
      </c>
      <c r="H71" s="146"/>
      <c r="I71" s="146"/>
      <c r="J71" s="146"/>
      <c r="K71" s="146"/>
      <c r="L71" s="147"/>
    </row>
    <row r="72" spans="1:13" ht="13" customHeight="1" x14ac:dyDescent="0.35">
      <c r="A72" s="97" t="s">
        <v>47</v>
      </c>
      <c r="B72" s="98"/>
      <c r="C72" s="98"/>
      <c r="D72" s="99"/>
      <c r="E72" s="98"/>
      <c r="F72" s="98"/>
      <c r="G72" s="100" t="s">
        <v>48</v>
      </c>
      <c r="H72" s="101">
        <v>9</v>
      </c>
      <c r="I72" s="99"/>
      <c r="J72" s="99"/>
      <c r="K72" s="102" t="s">
        <v>49</v>
      </c>
      <c r="L72" s="103">
        <f>COUNTIF(F18:F69,"ЗМС")</f>
        <v>0</v>
      </c>
    </row>
    <row r="73" spans="1:13" ht="13" customHeight="1" x14ac:dyDescent="0.35">
      <c r="A73" s="97" t="s">
        <v>50</v>
      </c>
      <c r="B73" s="104"/>
      <c r="C73" s="104"/>
      <c r="D73" s="105"/>
      <c r="E73" s="104"/>
      <c r="F73" s="104"/>
      <c r="G73" s="100" t="s">
        <v>51</v>
      </c>
      <c r="H73" s="106">
        <f>H74+H78</f>
        <v>46</v>
      </c>
      <c r="I73" s="99"/>
      <c r="J73" s="99"/>
      <c r="K73" s="107" t="s">
        <v>52</v>
      </c>
      <c r="L73" s="103">
        <f>COUNTIF(F18:F69,"МСМК")</f>
        <v>0</v>
      </c>
    </row>
    <row r="74" spans="1:13" ht="14.5" x14ac:dyDescent="0.35">
      <c r="A74" s="97"/>
      <c r="B74" s="104"/>
      <c r="C74" s="104"/>
      <c r="D74" s="105"/>
      <c r="E74" s="104"/>
      <c r="F74" s="104"/>
      <c r="G74" s="100" t="s">
        <v>53</v>
      </c>
      <c r="H74" s="106">
        <f>COUNT(A18:A69)</f>
        <v>46</v>
      </c>
      <c r="I74" s="99"/>
      <c r="J74" s="99"/>
      <c r="K74" s="107" t="s">
        <v>54</v>
      </c>
      <c r="L74" s="103">
        <f>COUNTIF(F18:F69,"МС")</f>
        <v>0</v>
      </c>
      <c r="M74" s="108"/>
    </row>
    <row r="75" spans="1:13" ht="14.5" x14ac:dyDescent="0.35">
      <c r="A75" s="97"/>
      <c r="B75" s="104"/>
      <c r="C75" s="104"/>
      <c r="D75" s="105"/>
      <c r="E75" s="104"/>
      <c r="F75" s="104"/>
      <c r="G75" s="100" t="s">
        <v>55</v>
      </c>
      <c r="H75" s="106">
        <f>COUNT(A18:A70)</f>
        <v>46</v>
      </c>
      <c r="I75" s="99"/>
      <c r="J75" s="99"/>
      <c r="K75" s="107" t="s">
        <v>56</v>
      </c>
      <c r="L75" s="103">
        <f>COUNTIF(F18:F69,"КМС")</f>
        <v>4</v>
      </c>
      <c r="M75" s="109"/>
    </row>
    <row r="76" spans="1:13" ht="13" customHeight="1" x14ac:dyDescent="0.35">
      <c r="A76" s="97"/>
      <c r="B76" s="104"/>
      <c r="C76" s="104"/>
      <c r="D76" s="105"/>
      <c r="E76" s="104"/>
      <c r="F76" s="104"/>
      <c r="G76" s="100" t="s">
        <v>57</v>
      </c>
      <c r="H76" s="106">
        <f>COUNTIF(A18:A69,"НФ")</f>
        <v>0</v>
      </c>
      <c r="I76" s="110"/>
      <c r="J76" s="110"/>
      <c r="K76" s="107" t="s">
        <v>58</v>
      </c>
      <c r="L76" s="103">
        <f>COUNTIF(F18:F69,"1 СР")</f>
        <v>23</v>
      </c>
    </row>
    <row r="77" spans="1:13" ht="13" customHeight="1" x14ac:dyDescent="0.35">
      <c r="A77" s="111"/>
      <c r="B77" s="98"/>
      <c r="C77" s="98"/>
      <c r="D77" s="99"/>
      <c r="E77" s="98"/>
      <c r="F77" s="98"/>
      <c r="G77" s="100" t="s">
        <v>59</v>
      </c>
      <c r="H77" s="106">
        <f>COUNTIF(A18:A69,"ДСКВ")</f>
        <v>0</v>
      </c>
      <c r="I77" s="99"/>
      <c r="J77" s="99"/>
      <c r="K77" s="107" t="s">
        <v>60</v>
      </c>
      <c r="L77" s="103">
        <f>COUNTIF(F18:F69,"2 СР")</f>
        <v>13</v>
      </c>
    </row>
    <row r="78" spans="1:13" ht="13" customHeight="1" x14ac:dyDescent="0.35">
      <c r="A78" s="111"/>
      <c r="B78" s="104"/>
      <c r="C78" s="104"/>
      <c r="D78" s="105"/>
      <c r="E78" s="104"/>
      <c r="F78" s="104"/>
      <c r="G78" s="100" t="s">
        <v>61</v>
      </c>
      <c r="H78" s="106">
        <f>COUNTIF(A18:A69,"НС")</f>
        <v>0</v>
      </c>
      <c r="I78" s="110"/>
      <c r="J78" s="110"/>
      <c r="K78" s="107" t="s">
        <v>62</v>
      </c>
      <c r="L78" s="103">
        <f>COUNTIF(F18:F69,"3 СР")</f>
        <v>6</v>
      </c>
    </row>
    <row r="79" spans="1:13" ht="13" customHeight="1" x14ac:dyDescent="0.35">
      <c r="A79" s="111"/>
      <c r="B79" s="104"/>
      <c r="C79" s="104"/>
      <c r="D79" s="105"/>
      <c r="E79" s="104"/>
      <c r="F79" s="104"/>
      <c r="G79" s="100"/>
      <c r="H79" s="106"/>
      <c r="I79" s="110"/>
      <c r="J79" s="110"/>
      <c r="K79" s="107"/>
      <c r="L79" s="103"/>
    </row>
    <row r="80" spans="1:13" ht="13" customHeight="1" x14ac:dyDescent="0.35">
      <c r="A80" s="112"/>
      <c r="B80" s="113"/>
      <c r="C80" s="139" t="str">
        <f>A17</f>
        <v>ГЛАВНЫЙ СУДЬЯ:</v>
      </c>
      <c r="D80" s="139"/>
      <c r="E80" s="113"/>
      <c r="F80" s="139" t="str">
        <f>A18</f>
        <v>ГЛАВНЫЙ СЕКРЕТАРЬ:</v>
      </c>
      <c r="G80" s="139"/>
      <c r="H80" s="114"/>
      <c r="I80" s="139" t="str">
        <f>A19</f>
        <v>СУДЬЯ НА ФИНИШЕ:</v>
      </c>
      <c r="J80" s="139"/>
      <c r="K80" s="139"/>
      <c r="L80" s="140"/>
    </row>
    <row r="81" spans="1:12" ht="13.5" customHeight="1" x14ac:dyDescent="0.35">
      <c r="A81" s="134"/>
      <c r="B81" s="135"/>
      <c r="C81" s="135"/>
      <c r="D81" s="135"/>
      <c r="E81" s="135"/>
      <c r="F81" s="135"/>
      <c r="G81" s="135"/>
      <c r="H81" s="141"/>
      <c r="I81" s="115"/>
      <c r="J81" s="115"/>
      <c r="K81" s="115"/>
      <c r="L81" s="116"/>
    </row>
    <row r="82" spans="1:12" ht="13.5" customHeight="1" x14ac:dyDescent="0.35">
      <c r="A82" s="117"/>
      <c r="E82" s="118"/>
      <c r="F82" s="118"/>
      <c r="G82" s="118"/>
      <c r="H82" s="118"/>
      <c r="L82" s="120"/>
    </row>
    <row r="83" spans="1:12" x14ac:dyDescent="0.35">
      <c r="A83" s="117"/>
      <c r="E83" s="118"/>
      <c r="F83" s="118"/>
      <c r="G83" s="118"/>
      <c r="H83" s="118"/>
      <c r="L83" s="120"/>
    </row>
    <row r="84" spans="1:12" x14ac:dyDescent="0.35">
      <c r="A84" s="134"/>
      <c r="B84" s="135"/>
      <c r="C84" s="135"/>
      <c r="D84" s="135"/>
      <c r="E84" s="135"/>
      <c r="F84" s="135"/>
      <c r="G84" s="135"/>
      <c r="H84" s="135"/>
      <c r="L84" s="120"/>
    </row>
    <row r="85" spans="1:12" x14ac:dyDescent="0.35">
      <c r="A85" s="134"/>
      <c r="B85" s="135"/>
      <c r="C85" s="135"/>
      <c r="D85" s="135"/>
      <c r="E85" s="135"/>
      <c r="F85" s="136"/>
      <c r="G85" s="136"/>
      <c r="H85" s="136"/>
      <c r="I85" s="121"/>
      <c r="J85" s="121"/>
      <c r="K85" s="121"/>
      <c r="L85" s="7"/>
    </row>
    <row r="86" spans="1:12" ht="16" thickBot="1" x14ac:dyDescent="0.4">
      <c r="A86" s="122"/>
      <c r="B86" s="123"/>
      <c r="C86" s="137" t="str">
        <f>G17</f>
        <v xml:space="preserve">СТАРЧЕНКОВ С.А. (ВК, г. ОМСК) </v>
      </c>
      <c r="D86" s="137"/>
      <c r="E86" s="123"/>
      <c r="F86" s="137" t="str">
        <f>G18</f>
        <v>СЛАБКОВСКАЯ В.Н. ( ВК, г. ОМСК)</v>
      </c>
      <c r="G86" s="137"/>
      <c r="H86" s="124"/>
      <c r="I86" s="137" t="str">
        <f>G19</f>
        <v>БЕЛОБОРОДОВА О.В. (ВК, г.МОСКВА)</v>
      </c>
      <c r="J86" s="137"/>
      <c r="K86" s="137"/>
      <c r="L86" s="138"/>
    </row>
  </sheetData>
  <mergeCells count="59">
    <mergeCell ref="A15:G15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  <mergeCell ref="L22:L23"/>
    <mergeCell ref="K24:K25"/>
    <mergeCell ref="A22:A23"/>
    <mergeCell ref="B22:B23"/>
    <mergeCell ref="C22:C23"/>
    <mergeCell ref="D22:D23"/>
    <mergeCell ref="E22:E23"/>
    <mergeCell ref="F22:F23"/>
    <mergeCell ref="K36:K37"/>
    <mergeCell ref="G22:G23"/>
    <mergeCell ref="I22:I23"/>
    <mergeCell ref="J22:J23"/>
    <mergeCell ref="K22:K23"/>
    <mergeCell ref="K26:K27"/>
    <mergeCell ref="K28:K29"/>
    <mergeCell ref="K30:K31"/>
    <mergeCell ref="K32:K33"/>
    <mergeCell ref="K34:K35"/>
    <mergeCell ref="K60:K61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A84:E84"/>
    <mergeCell ref="F84:H84"/>
    <mergeCell ref="K62:K63"/>
    <mergeCell ref="K64:K65"/>
    <mergeCell ref="K66:K67"/>
    <mergeCell ref="K68:K69"/>
    <mergeCell ref="A71:F71"/>
    <mergeCell ref="G71:L71"/>
    <mergeCell ref="C80:D80"/>
    <mergeCell ref="F80:G80"/>
    <mergeCell ref="I80:L80"/>
    <mergeCell ref="A81:E81"/>
    <mergeCell ref="F81:H81"/>
    <mergeCell ref="A85:E85"/>
    <mergeCell ref="F85:H85"/>
    <mergeCell ref="C86:D86"/>
    <mergeCell ref="F86:G86"/>
    <mergeCell ref="I86:L86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5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rowBreaks count="1" manualBreakCount="1">
    <brk id="6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26FC-36F1-43EC-A9AD-BE47F8DC07BA}">
  <sheetPr>
    <tabColor rgb="FFFFFF00"/>
    <pageSetUpPr fitToPage="1"/>
  </sheetPr>
  <dimension ref="A1:M62"/>
  <sheetViews>
    <sheetView view="pageBreakPreview" zoomScale="60" zoomScaleNormal="100" workbookViewId="0">
      <selection activeCell="A5" sqref="A5:L5"/>
    </sheetView>
  </sheetViews>
  <sheetFormatPr defaultColWidth="9.1796875" defaultRowHeight="13" x14ac:dyDescent="0.35"/>
  <cols>
    <col min="1" max="1" width="7" style="1" customWidth="1"/>
    <col min="2" max="2" width="7" style="118" customWidth="1"/>
    <col min="3" max="3" width="17.1796875" style="118" customWidth="1"/>
    <col min="4" max="4" width="38.08984375" style="119" customWidth="1"/>
    <col min="5" max="5" width="13.7265625" style="1" customWidth="1"/>
    <col min="6" max="6" width="7.7265625" style="1" customWidth="1"/>
    <col min="7" max="7" width="30" style="1" customWidth="1"/>
    <col min="8" max="8" width="11.453125" style="1" customWidth="1"/>
    <col min="9" max="9" width="11.54296875" style="1" customWidth="1"/>
    <col min="10" max="10" width="9.54296875" style="1" customWidth="1"/>
    <col min="11" max="11" width="9.1796875" style="1" customWidth="1"/>
    <col min="12" max="12" width="8" style="1" customWidth="1"/>
    <col min="13" max="16384" width="9.1796875" style="1"/>
  </cols>
  <sheetData>
    <row r="1" spans="1:12" ht="15.75" customHeight="1" x14ac:dyDescent="0.3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5.75" customHeight="1" x14ac:dyDescent="0.35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8.5" x14ac:dyDescent="0.3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18.5" x14ac:dyDescent="0.35">
      <c r="A4" s="171" t="s">
        <v>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ht="18.5" x14ac:dyDescent="0.3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2" customFormat="1" ht="28.5" x14ac:dyDescent="0.35">
      <c r="A6" s="172" t="s">
        <v>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1:12" s="2" customFormat="1" ht="18" customHeight="1" x14ac:dyDescent="0.35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</row>
    <row r="8" spans="1:12" s="2" customFormat="1" ht="4.5" customHeight="1" thickBot="1" x14ac:dyDescent="0.4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</row>
    <row r="9" spans="1:12" ht="19.5" customHeight="1" thickTop="1" x14ac:dyDescent="0.35">
      <c r="A9" s="162" t="s">
        <v>6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4"/>
    </row>
    <row r="10" spans="1:12" ht="18" customHeight="1" x14ac:dyDescent="0.35">
      <c r="A10" s="165" t="s">
        <v>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7"/>
    </row>
    <row r="11" spans="1:12" ht="19.5" customHeight="1" x14ac:dyDescent="0.35">
      <c r="A11" s="165" t="s">
        <v>63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7"/>
    </row>
    <row r="12" spans="1:12" ht="15.75" customHeight="1" x14ac:dyDescent="0.35">
      <c r="A12" s="5"/>
      <c r="B12" s="3"/>
      <c r="C12" s="3"/>
      <c r="D12" s="4"/>
      <c r="E12" s="3"/>
      <c r="F12" s="3"/>
      <c r="G12" s="3"/>
      <c r="H12" s="3"/>
      <c r="I12" s="3"/>
      <c r="J12" s="6"/>
      <c r="K12" s="6"/>
      <c r="L12" s="7"/>
    </row>
    <row r="13" spans="1:12" ht="14.5" x14ac:dyDescent="0.3">
      <c r="A13" s="8" t="s">
        <v>9</v>
      </c>
      <c r="B13" s="9"/>
      <c r="C13" s="9"/>
      <c r="D13" s="10"/>
      <c r="E13" s="11"/>
      <c r="F13" s="11"/>
      <c r="G13" s="12" t="s">
        <v>64</v>
      </c>
      <c r="H13" s="11"/>
      <c r="I13" s="13"/>
      <c r="J13" s="14"/>
      <c r="K13" s="14"/>
      <c r="L13" s="15" t="s">
        <v>11</v>
      </c>
    </row>
    <row r="14" spans="1:12" ht="14.5" x14ac:dyDescent="0.35">
      <c r="A14" s="16" t="s">
        <v>12</v>
      </c>
      <c r="B14" s="17"/>
      <c r="C14" s="17"/>
      <c r="D14" s="18"/>
      <c r="E14" s="19"/>
      <c r="F14" s="19"/>
      <c r="G14" s="20" t="s">
        <v>65</v>
      </c>
      <c r="H14" s="19"/>
      <c r="I14" s="21"/>
      <c r="J14" s="14"/>
      <c r="K14" s="14"/>
      <c r="L14" s="15" t="s">
        <v>14</v>
      </c>
    </row>
    <row r="15" spans="1:12" ht="14.5" x14ac:dyDescent="0.35">
      <c r="A15" s="168" t="s">
        <v>15</v>
      </c>
      <c r="B15" s="169"/>
      <c r="C15" s="169"/>
      <c r="D15" s="169"/>
      <c r="E15" s="169"/>
      <c r="F15" s="169"/>
      <c r="G15" s="170"/>
      <c r="H15" s="22" t="s">
        <v>16</v>
      </c>
      <c r="I15" s="23"/>
      <c r="J15" s="23"/>
      <c r="K15" s="23"/>
      <c r="L15" s="24"/>
    </row>
    <row r="16" spans="1:12" ht="14.5" x14ac:dyDescent="0.35">
      <c r="A16" s="25" t="s">
        <v>17</v>
      </c>
      <c r="B16" s="26"/>
      <c r="C16" s="26"/>
      <c r="D16" s="27"/>
      <c r="E16" s="28"/>
      <c r="F16" s="29"/>
      <c r="G16" s="30"/>
      <c r="H16" s="31" t="s">
        <v>18</v>
      </c>
      <c r="I16" s="32"/>
      <c r="J16" s="32"/>
      <c r="K16" s="32"/>
      <c r="L16" s="33" t="s">
        <v>19</v>
      </c>
    </row>
    <row r="17" spans="1:12" ht="14.5" x14ac:dyDescent="0.35">
      <c r="A17" s="25" t="s">
        <v>20</v>
      </c>
      <c r="B17" s="26"/>
      <c r="C17" s="26"/>
      <c r="D17" s="34"/>
      <c r="E17" s="28"/>
      <c r="F17" s="29"/>
      <c r="G17" s="30" t="s">
        <v>21</v>
      </c>
      <c r="H17" s="31" t="s">
        <v>22</v>
      </c>
      <c r="I17" s="32"/>
      <c r="J17" s="32"/>
      <c r="K17" s="32"/>
      <c r="L17" s="33" t="s">
        <v>23</v>
      </c>
    </row>
    <row r="18" spans="1:12" ht="14.5" x14ac:dyDescent="0.35">
      <c r="A18" s="25" t="s">
        <v>24</v>
      </c>
      <c r="B18" s="26"/>
      <c r="C18" s="26"/>
      <c r="D18" s="34"/>
      <c r="E18" s="28"/>
      <c r="F18" s="29"/>
      <c r="G18" s="35" t="s">
        <v>25</v>
      </c>
      <c r="H18" s="36" t="s">
        <v>26</v>
      </c>
      <c r="I18" s="32"/>
      <c r="J18" s="32"/>
      <c r="K18" s="32"/>
      <c r="L18" s="37" t="s">
        <v>27</v>
      </c>
    </row>
    <row r="19" spans="1:12" ht="14.5" x14ac:dyDescent="0.35">
      <c r="A19" s="25" t="s">
        <v>28</v>
      </c>
      <c r="B19" s="38"/>
      <c r="C19" s="38"/>
      <c r="D19" s="39"/>
      <c r="E19" s="40"/>
      <c r="F19" s="40"/>
      <c r="G19" s="30" t="s">
        <v>29</v>
      </c>
      <c r="H19" s="36" t="s">
        <v>30</v>
      </c>
      <c r="I19" s="32"/>
      <c r="J19" s="32"/>
      <c r="K19" s="32"/>
      <c r="L19" s="37">
        <v>3</v>
      </c>
    </row>
    <row r="20" spans="1:12" ht="15" thickBot="1" x14ac:dyDescent="0.4">
      <c r="A20" s="41"/>
      <c r="B20" s="42"/>
      <c r="C20" s="42"/>
      <c r="D20" s="43"/>
      <c r="E20" s="44"/>
      <c r="F20" s="44"/>
      <c r="G20" s="45"/>
      <c r="H20" s="46" t="s">
        <v>31</v>
      </c>
      <c r="I20" s="47"/>
      <c r="J20" s="47"/>
      <c r="K20" s="47"/>
      <c r="L20" s="48">
        <v>1</v>
      </c>
    </row>
    <row r="21" spans="1:12" ht="14" thickTop="1" thickBot="1" x14ac:dyDescent="0.4">
      <c r="A21" s="49"/>
      <c r="B21" s="50"/>
      <c r="C21" s="50"/>
      <c r="D21" s="51"/>
      <c r="E21" s="52"/>
      <c r="F21" s="52"/>
      <c r="G21" s="52"/>
      <c r="H21" s="52"/>
      <c r="I21" s="52"/>
      <c r="J21" s="52"/>
      <c r="K21" s="52"/>
      <c r="L21" s="53"/>
    </row>
    <row r="22" spans="1:12" s="55" customFormat="1" ht="20.25" customHeight="1" thickTop="1" x14ac:dyDescent="0.35">
      <c r="A22" s="157" t="s">
        <v>32</v>
      </c>
      <c r="B22" s="150" t="s">
        <v>33</v>
      </c>
      <c r="C22" s="150" t="s">
        <v>34</v>
      </c>
      <c r="D22" s="159" t="s">
        <v>35</v>
      </c>
      <c r="E22" s="150" t="s">
        <v>36</v>
      </c>
      <c r="F22" s="150" t="s">
        <v>37</v>
      </c>
      <c r="G22" s="148" t="s">
        <v>38</v>
      </c>
      <c r="H22" s="54" t="s">
        <v>39</v>
      </c>
      <c r="I22" s="150" t="s">
        <v>40</v>
      </c>
      <c r="J22" s="150" t="s">
        <v>41</v>
      </c>
      <c r="K22" s="152" t="s">
        <v>42</v>
      </c>
      <c r="L22" s="154" t="s">
        <v>43</v>
      </c>
    </row>
    <row r="23" spans="1:12" s="55" customFormat="1" ht="17.25" customHeight="1" thickBot="1" x14ac:dyDescent="0.4">
      <c r="A23" s="158"/>
      <c r="B23" s="151"/>
      <c r="C23" s="151"/>
      <c r="D23" s="160"/>
      <c r="E23" s="151"/>
      <c r="F23" s="151"/>
      <c r="G23" s="149"/>
      <c r="H23" s="56" t="s">
        <v>44</v>
      </c>
      <c r="I23" s="151"/>
      <c r="J23" s="151"/>
      <c r="K23" s="153"/>
      <c r="L23" s="155"/>
    </row>
    <row r="24" spans="1:12" s="67" customFormat="1" ht="20.149999999999999" customHeight="1" thickTop="1" x14ac:dyDescent="0.35">
      <c r="A24" s="57">
        <v>1</v>
      </c>
      <c r="B24" s="78">
        <v>123</v>
      </c>
      <c r="C24" s="59" t="str">
        <f>VLOOKUP(B24,[2]Список!$A$2:$F$455,2,0)</f>
        <v>101 446 463 80</v>
      </c>
      <c r="D24" s="60" t="str">
        <f>VLOOKUP(B24,[2]Список!$A$2:$F$455,3,0)</f>
        <v>АВДЕЕВА Мария Сергеевна</v>
      </c>
      <c r="E24" s="61">
        <f>VLOOKUP(B24,[2]Список!$A$2:$F$455,4,0)</f>
        <v>40348</v>
      </c>
      <c r="F24" s="59" t="str">
        <f>VLOOKUP(B24,[2]Список!$A$2:$F$455,5,0)</f>
        <v>КМС</v>
      </c>
      <c r="G24" s="62" t="str">
        <f>VLOOKUP(B24,[2]Список!$A$2:$F$455,6,0)</f>
        <v>Санкт-Петербург</v>
      </c>
      <c r="H24" s="63">
        <v>4.4817129629629628E-4</v>
      </c>
      <c r="I24" s="64">
        <v>8.5173611111111116E-4</v>
      </c>
      <c r="J24" s="65">
        <f>0.041667/(I24/1)</f>
        <v>48.920081532816958</v>
      </c>
      <c r="K24" s="125"/>
      <c r="L24" s="66"/>
    </row>
    <row r="25" spans="1:12" s="67" customFormat="1" ht="20.149999999999999" customHeight="1" x14ac:dyDescent="0.35">
      <c r="A25" s="68">
        <v>1</v>
      </c>
      <c r="B25" s="69">
        <v>125</v>
      </c>
      <c r="C25" s="70" t="str">
        <f>VLOOKUP(B25,[2]Список!$A$2:$F$455,2,0)</f>
        <v>101 405 081 20</v>
      </c>
      <c r="D25" s="71" t="str">
        <f>VLOOKUP(B25,[2]Список!$A$2:$F$455,3,0)</f>
        <v>ВОЛОБУЕВА Валерия Владимировна</v>
      </c>
      <c r="E25" s="72">
        <f>VLOOKUP(B25,[2]Список!$A$2:$F$455,4,0)</f>
        <v>40294</v>
      </c>
      <c r="F25" s="70" t="str">
        <f>VLOOKUP(B25,[2]Список!$A$2:$F$455,5,0)</f>
        <v>КМС</v>
      </c>
      <c r="G25" s="73" t="str">
        <f>VLOOKUP(B25,[2]Список!$A$2:$F$455,6,0)</f>
        <v>Санкт-Петербург</v>
      </c>
      <c r="H25" s="74"/>
      <c r="I25" s="126">
        <f>I24-H24</f>
        <v>4.0356481481481488E-4</v>
      </c>
      <c r="J25" s="76">
        <f>0.041667/(I24/1)</f>
        <v>48.920081532816958</v>
      </c>
      <c r="K25" s="127"/>
      <c r="L25" s="66"/>
    </row>
    <row r="26" spans="1:12" s="67" customFormat="1" ht="20.149999999999999" customHeight="1" x14ac:dyDescent="0.35">
      <c r="A26" s="77">
        <v>2</v>
      </c>
      <c r="B26" s="78">
        <v>121</v>
      </c>
      <c r="C26" s="59" t="str">
        <f>VLOOKUP(B26,[2]Список!$A$2:$F$455,2,0)</f>
        <v>101 338 708 92</v>
      </c>
      <c r="D26" s="60" t="str">
        <f>VLOOKUP(B26,[2]Список!$A$2:$F$455,3,0)</f>
        <v>РЕШЕТНИКОВА Вероника Алексеевна</v>
      </c>
      <c r="E26" s="61">
        <f>VLOOKUP(B26,[2]Список!$A$2:$F$455,4,0)</f>
        <v>39912</v>
      </c>
      <c r="F26" s="59" t="str">
        <f>VLOOKUP(B26,[2]Список!$A$2:$F$455,5,0)</f>
        <v>1 СР</v>
      </c>
      <c r="G26" s="62" t="str">
        <f>VLOOKUP(B26,[2]Список!$A$2:$F$455,6,0)</f>
        <v>Санкт-Петербург</v>
      </c>
      <c r="H26" s="63">
        <v>4.6388888888888885E-4</v>
      </c>
      <c r="I26" s="64">
        <v>8.6177083333333331E-4</v>
      </c>
      <c r="J26" s="79">
        <f>0.041667/(I26/1)</f>
        <v>48.350441194246351</v>
      </c>
      <c r="K26" s="128"/>
      <c r="L26" s="80"/>
    </row>
    <row r="27" spans="1:12" s="88" customFormat="1" ht="20.149999999999999" customHeight="1" x14ac:dyDescent="0.35">
      <c r="A27" s="68">
        <v>2</v>
      </c>
      <c r="B27" s="69">
        <v>124</v>
      </c>
      <c r="C27" s="70" t="str">
        <f>VLOOKUP(B27,[2]Список!$A$2:$F$455,2,0)</f>
        <v>101 374 222 07</v>
      </c>
      <c r="D27" s="71" t="str">
        <f>VLOOKUP(B27,[2]Список!$A$2:$F$455,3,0)</f>
        <v>БЕЛЯЕВА Мария Михайловна</v>
      </c>
      <c r="E27" s="72">
        <f>VLOOKUP(B27,[2]Список!$A$2:$F$455,4,0)</f>
        <v>39866</v>
      </c>
      <c r="F27" s="70" t="str">
        <f>VLOOKUP(B27,[2]Список!$A$2:$F$455,5,0)</f>
        <v>МС</v>
      </c>
      <c r="G27" s="73" t="str">
        <f>VLOOKUP(B27,[2]Список!$A$2:$F$455,6,0)</f>
        <v>Санкт-Петербург</v>
      </c>
      <c r="H27" s="81"/>
      <c r="I27" s="129">
        <f>I26-H26</f>
        <v>3.9788194444444447E-4</v>
      </c>
      <c r="J27" s="82">
        <f>0.041667/(I26/1)</f>
        <v>48.350441194246351</v>
      </c>
      <c r="K27" s="127"/>
      <c r="L27" s="83"/>
    </row>
    <row r="28" spans="1:12" s="67" customFormat="1" ht="20.149999999999999" customHeight="1" x14ac:dyDescent="0.35">
      <c r="A28" s="77">
        <v>3</v>
      </c>
      <c r="B28" s="78">
        <v>140</v>
      </c>
      <c r="C28" s="59" t="str">
        <f>VLOOKUP(B28,[2]Список!$A$2:$F$455,2,0)</f>
        <v>101 425 312 75</v>
      </c>
      <c r="D28" s="60" t="str">
        <f>VLOOKUP(B28,[2]Список!$A$2:$F$455,3,0)</f>
        <v>ЛИНЦОВА Ева Сергеевна</v>
      </c>
      <c r="E28" s="61">
        <f>VLOOKUP(B28,[2]Список!$A$2:$F$455,4,0)</f>
        <v>40175</v>
      </c>
      <c r="F28" s="59" t="str">
        <f>VLOOKUP(B28,[2]Список!$A$2:$F$455,5,0)</f>
        <v>КМС</v>
      </c>
      <c r="G28" s="62" t="str">
        <f>VLOOKUP(B28,[2]Список!$A$2:$F$455,6,0)</f>
        <v>Тульская область</v>
      </c>
      <c r="H28" s="63">
        <v>4.3341435185185193E-4</v>
      </c>
      <c r="I28" s="64">
        <v>8.9372685185185182E-4</v>
      </c>
      <c r="J28" s="79">
        <f>0.041667/(I28/1)</f>
        <v>46.621627081768501</v>
      </c>
      <c r="K28" s="128"/>
      <c r="L28" s="80"/>
    </row>
    <row r="29" spans="1:12" s="67" customFormat="1" ht="20.149999999999999" customHeight="1" x14ac:dyDescent="0.35">
      <c r="A29" s="68">
        <v>3</v>
      </c>
      <c r="B29" s="69">
        <v>143</v>
      </c>
      <c r="C29" s="70" t="str">
        <f>VLOOKUP(B29,[2]Список!$A$2:$F$455,2,0)</f>
        <v>101 532 317 89</v>
      </c>
      <c r="D29" s="71" t="str">
        <f>VLOOKUP(B29,[2]Список!$A$2:$F$455,3,0)</f>
        <v>ВИНОКУРОВА Алина Владимировна</v>
      </c>
      <c r="E29" s="72">
        <f>VLOOKUP(B29,[2]Список!$A$2:$F$455,4,0)</f>
        <v>40163</v>
      </c>
      <c r="F29" s="70" t="str">
        <f>VLOOKUP(B29,[2]Список!$A$2:$F$455,5,0)</f>
        <v>2 СР</v>
      </c>
      <c r="G29" s="73" t="str">
        <f>VLOOKUP(B29,[2]Список!$A$2:$F$455,6,0)</f>
        <v>Тульская область</v>
      </c>
      <c r="H29" s="81"/>
      <c r="I29" s="129">
        <f>I28-H28</f>
        <v>4.6031249999999989E-4</v>
      </c>
      <c r="J29" s="82">
        <f>0.041667/(I28/1)</f>
        <v>46.621627081768501</v>
      </c>
      <c r="K29" s="127"/>
      <c r="L29" s="83"/>
    </row>
    <row r="30" spans="1:12" s="67" customFormat="1" ht="20.149999999999999" customHeight="1" x14ac:dyDescent="0.35">
      <c r="A30" s="77">
        <v>4</v>
      </c>
      <c r="B30" s="58">
        <v>122</v>
      </c>
      <c r="C30" s="59" t="str">
        <f>VLOOKUP(B30,[2]Список!$A$2:$F$455,2,0)</f>
        <v>101 446 473 90</v>
      </c>
      <c r="D30" s="60" t="str">
        <f>VLOOKUP(B30,[2]Список!$A$2:$F$455,3,0)</f>
        <v>РУЛЕВА Анастасия Дмитриевна</v>
      </c>
      <c r="E30" s="61">
        <f>VLOOKUP(B30,[2]Список!$A$2:$F$455,4,0)</f>
        <v>39954</v>
      </c>
      <c r="F30" s="59" t="str">
        <f>VLOOKUP(B30,[2]Список!$A$2:$F$455,5,0)</f>
        <v>2 СР</v>
      </c>
      <c r="G30" s="62" t="str">
        <f>VLOOKUP(B30,[2]Список!$A$2:$F$455,6,0)</f>
        <v>Санкт-Петербург</v>
      </c>
      <c r="H30" s="63">
        <v>4.8637731481481486E-4</v>
      </c>
      <c r="I30" s="64">
        <v>9.1467592592592588E-4</v>
      </c>
      <c r="J30" s="79">
        <f>0.041667/(I30/1)</f>
        <v>45.553839145619278</v>
      </c>
      <c r="K30" s="128"/>
      <c r="L30" s="80"/>
    </row>
    <row r="31" spans="1:12" s="67" customFormat="1" ht="20.149999999999999" customHeight="1" x14ac:dyDescent="0.35">
      <c r="A31" s="68">
        <v>4</v>
      </c>
      <c r="B31" s="69">
        <v>128</v>
      </c>
      <c r="C31" s="70" t="str">
        <f>VLOOKUP(B31,[2]Список!$A$2:$F$455,2,0)</f>
        <v>101 285 007 32</v>
      </c>
      <c r="D31" s="71" t="str">
        <f>VLOOKUP(B31,[2]Список!$A$2:$F$455,3,0)</f>
        <v>БЕЛОРУКОВА Анастасия Алексеевна</v>
      </c>
      <c r="E31" s="72">
        <f>VLOOKUP(B31,[2]Список!$A$2:$F$455,4,0)</f>
        <v>39848</v>
      </c>
      <c r="F31" s="70" t="str">
        <f>VLOOKUP(B31,[2]Список!$A$2:$F$455,5,0)</f>
        <v>1 СР</v>
      </c>
      <c r="G31" s="73" t="str">
        <f>VLOOKUP(B31,[2]Список!$A$2:$F$455,6,0)</f>
        <v>Санкт-Петербург</v>
      </c>
      <c r="H31" s="81"/>
      <c r="I31" s="129">
        <f>I30-H30</f>
        <v>4.2829861111111101E-4</v>
      </c>
      <c r="J31" s="82">
        <f>0.041667/(I30/1)</f>
        <v>45.553839145619278</v>
      </c>
      <c r="K31" s="127"/>
      <c r="L31" s="83"/>
    </row>
    <row r="32" spans="1:12" s="67" customFormat="1" ht="20.149999999999999" customHeight="1" x14ac:dyDescent="0.35">
      <c r="A32" s="77">
        <v>5</v>
      </c>
      <c r="B32" s="58">
        <v>101</v>
      </c>
      <c r="C32" s="59" t="str">
        <f>VLOOKUP(B32,[2]Список!$A$2:$F$455,2,0)</f>
        <v>101 309 962 58</v>
      </c>
      <c r="D32" s="60" t="str">
        <f>VLOOKUP(B32,[2]Список!$A$2:$F$455,3,0)</f>
        <v>ЗАКАЗОВА Анастасия Александровна</v>
      </c>
      <c r="E32" s="61">
        <f>VLOOKUP(B32,[2]Список!$A$2:$F$455,4,0)</f>
        <v>39890</v>
      </c>
      <c r="F32" s="59" t="str">
        <f>VLOOKUP(B32,[2]Список!$A$2:$F$455,5,0)</f>
        <v>КМС</v>
      </c>
      <c r="G32" s="62" t="str">
        <f>VLOOKUP(B32,[2]Список!$A$2:$F$455,6,0)</f>
        <v>Воронежская область</v>
      </c>
      <c r="H32" s="63">
        <v>4.8119212962962965E-4</v>
      </c>
      <c r="I32" s="64">
        <v>9.3197916666666657E-4</v>
      </c>
      <c r="J32" s="79">
        <f>0.041667/(I32/1)</f>
        <v>44.708080920979107</v>
      </c>
      <c r="K32" s="128"/>
      <c r="L32" s="80"/>
    </row>
    <row r="33" spans="1:12" s="67" customFormat="1" ht="20.149999999999999" customHeight="1" x14ac:dyDescent="0.35">
      <c r="A33" s="68">
        <v>5</v>
      </c>
      <c r="B33" s="69">
        <v>103</v>
      </c>
      <c r="C33" s="70" t="str">
        <f>VLOOKUP(B33,[2]Список!$A$2:$F$455,2,0)</f>
        <v xml:space="preserve"> 101 403 161 40</v>
      </c>
      <c r="D33" s="71" t="str">
        <f>VLOOKUP(B33,[2]Список!$A$2:$F$455,3,0)</f>
        <v>КУТЮРИНА Виктория Владимировна</v>
      </c>
      <c r="E33" s="72">
        <f>VLOOKUP(B33,[2]Список!$A$2:$F$455,4,0)</f>
        <v>40244</v>
      </c>
      <c r="F33" s="70" t="str">
        <f>VLOOKUP(B33,[2]Список!$A$2:$F$455,5,0)</f>
        <v>КМС</v>
      </c>
      <c r="G33" s="73" t="str">
        <f>VLOOKUP(B33,[2]Список!$A$2:$F$455,6,0)</f>
        <v>Воронежская область</v>
      </c>
      <c r="H33" s="81"/>
      <c r="I33" s="129">
        <f>I32-H32</f>
        <v>4.5078703703703692E-4</v>
      </c>
      <c r="J33" s="82">
        <f>0.041667/(I32/1)</f>
        <v>44.708080920979107</v>
      </c>
      <c r="K33" s="127"/>
      <c r="L33" s="83"/>
    </row>
    <row r="34" spans="1:12" s="67" customFormat="1" ht="20.149999999999999" customHeight="1" x14ac:dyDescent="0.35">
      <c r="A34" s="77">
        <v>6</v>
      </c>
      <c r="B34" s="58">
        <v>116</v>
      </c>
      <c r="C34" s="59" t="str">
        <f>VLOOKUP(B34,[2]Список!$A$2:$F$455,2,0)</f>
        <v>101 338 700 84</v>
      </c>
      <c r="D34" s="60" t="str">
        <f>VLOOKUP(B34,[2]Список!$A$2:$F$455,3,0)</f>
        <v>СТЕПАНОВА Злата Сергеевна</v>
      </c>
      <c r="E34" s="61">
        <f>VLOOKUP(B34,[2]Список!$A$2:$F$455,4,0)</f>
        <v>40430</v>
      </c>
      <c r="F34" s="59" t="str">
        <f>VLOOKUP(B34,[2]Список!$A$2:$F$455,5,0)</f>
        <v>1 СР</v>
      </c>
      <c r="G34" s="62" t="str">
        <f>VLOOKUP(B34,[2]Список!$A$2:$F$455,6,0)</f>
        <v>Омская область</v>
      </c>
      <c r="H34" s="63">
        <v>4.9548611111111115E-4</v>
      </c>
      <c r="I34" s="64">
        <v>9.4114583333333333E-4</v>
      </c>
      <c r="J34" s="79">
        <f>0.041667/(I34/1)</f>
        <v>44.272628666297734</v>
      </c>
      <c r="K34" s="128"/>
      <c r="L34" s="80"/>
    </row>
    <row r="35" spans="1:12" s="67" customFormat="1" ht="20.149999999999999" customHeight="1" x14ac:dyDescent="0.35">
      <c r="A35" s="68">
        <v>6</v>
      </c>
      <c r="B35" s="69">
        <v>119</v>
      </c>
      <c r="C35" s="70" t="str">
        <f>VLOOKUP(B35,[2]Список!$A$2:$F$455,2,0)</f>
        <v>101 338 691 75</v>
      </c>
      <c r="D35" s="71" t="str">
        <f>VLOOKUP(B35,[2]Список!$A$2:$F$455,3,0)</f>
        <v>ПЕРЕПЕЧИНА Евгения Витальевна</v>
      </c>
      <c r="E35" s="72">
        <f>VLOOKUP(B35,[2]Список!$A$2:$F$455,4,0)</f>
        <v>40396</v>
      </c>
      <c r="F35" s="70" t="str">
        <f>VLOOKUP(B35,[2]Список!$A$2:$F$455,5,0)</f>
        <v>1 СР</v>
      </c>
      <c r="G35" s="73" t="str">
        <f>VLOOKUP(B35,[2]Список!$A$2:$F$455,6,0)</f>
        <v>Омская область</v>
      </c>
      <c r="H35" s="81"/>
      <c r="I35" s="129">
        <f>I34-H34</f>
        <v>4.4565972222222218E-4</v>
      </c>
      <c r="J35" s="82">
        <f>0.041667/(I34/1)</f>
        <v>44.272628666297734</v>
      </c>
      <c r="K35" s="127"/>
      <c r="L35" s="83"/>
    </row>
    <row r="36" spans="1:12" s="67" customFormat="1" ht="20.149999999999999" customHeight="1" x14ac:dyDescent="0.35">
      <c r="A36" s="77">
        <v>7</v>
      </c>
      <c r="B36" s="78">
        <v>118</v>
      </c>
      <c r="C36" s="59" t="str">
        <f>VLOOKUP(B36,[2]Список!$A$2:$F$455,2,0)</f>
        <v>101 385 742 81</v>
      </c>
      <c r="D36" s="60" t="str">
        <f>VLOOKUP(B36,[2]Список!$A$2:$F$455,3,0)</f>
        <v>БОБРОВНИКОВА Анна Андреевна</v>
      </c>
      <c r="E36" s="61">
        <f>VLOOKUP(B36,[2]Список!$A$2:$F$455,4,0)</f>
        <v>41218</v>
      </c>
      <c r="F36" s="59" t="str">
        <f>VLOOKUP(B36,[2]Список!$A$2:$F$455,5,0)</f>
        <v>2 СР</v>
      </c>
      <c r="G36" s="62" t="str">
        <f>VLOOKUP(B36,[2]Список!$A$2:$F$455,6,0)</f>
        <v>Омская область</v>
      </c>
      <c r="H36" s="63">
        <v>5.0567129629629627E-4</v>
      </c>
      <c r="I36" s="64">
        <v>9.4473379629629627E-4</v>
      </c>
      <c r="J36" s="79">
        <f>0.041667/(I36/1)</f>
        <v>44.104487595712101</v>
      </c>
      <c r="K36" s="128"/>
      <c r="L36" s="80"/>
    </row>
    <row r="37" spans="1:12" s="67" customFormat="1" ht="20.149999999999999" customHeight="1" x14ac:dyDescent="0.35">
      <c r="A37" s="68">
        <v>7</v>
      </c>
      <c r="B37" s="69">
        <v>117</v>
      </c>
      <c r="C37" s="70" t="str">
        <f>VLOOKUP(B37,[2]Список!$A$2:$F$455,2,0)</f>
        <v>101 391 092 96</v>
      </c>
      <c r="D37" s="71" t="str">
        <f>VLOOKUP(B37,[2]Список!$A$2:$F$455,3,0)</f>
        <v>КЛОЧКО Алина Валерьевна</v>
      </c>
      <c r="E37" s="72">
        <f>VLOOKUP(B37,[2]Список!$A$2:$F$455,4,0)</f>
        <v>40765</v>
      </c>
      <c r="F37" s="70" t="str">
        <f>VLOOKUP(B37,[2]Список!$A$2:$F$455,5,0)</f>
        <v>1 СР</v>
      </c>
      <c r="G37" s="73" t="str">
        <f>VLOOKUP(B37,[2]Список!$A$2:$F$455,6,0)</f>
        <v>Омская область</v>
      </c>
      <c r="H37" s="81"/>
      <c r="I37" s="129">
        <f>I36-H36</f>
        <v>4.390625E-4</v>
      </c>
      <c r="J37" s="82">
        <f>0.041667/(I36/1)</f>
        <v>44.104487595712101</v>
      </c>
      <c r="K37" s="127"/>
      <c r="L37" s="83"/>
    </row>
    <row r="38" spans="1:12" s="67" customFormat="1" ht="20.149999999999999" customHeight="1" x14ac:dyDescent="0.35">
      <c r="A38" s="84">
        <v>8</v>
      </c>
      <c r="B38" s="87">
        <v>100</v>
      </c>
      <c r="C38" s="59" t="str">
        <f>VLOOKUP(B38,[2]Список!$A$2:$F$455,2,0)</f>
        <v>101 374 566 60</v>
      </c>
      <c r="D38" s="60" t="str">
        <f>VLOOKUP(B38,[2]Список!$A$2:$F$455,3,0)</f>
        <v xml:space="preserve">АСТАФУРОВА Полина Дмитриевна </v>
      </c>
      <c r="E38" s="61">
        <f>VLOOKUP(B38,[2]Список!$A$2:$F$455,4,0)</f>
        <v>40115</v>
      </c>
      <c r="F38" s="59" t="str">
        <f>VLOOKUP(B38,[2]Список!$A$2:$F$455,5,0)</f>
        <v>КМС</v>
      </c>
      <c r="G38" s="62" t="str">
        <f>VLOOKUP(B38,[2]Список!$A$2:$F$455,6,0)</f>
        <v>Воронежская область</v>
      </c>
      <c r="H38" s="63">
        <v>4.8609953703703706E-4</v>
      </c>
      <c r="I38" s="64">
        <v>9.5630787037037028E-4</v>
      </c>
      <c r="J38" s="79">
        <f>0.041667/(I38/1)</f>
        <v>43.57069652042361</v>
      </c>
      <c r="K38" s="144"/>
      <c r="L38" s="80"/>
    </row>
    <row r="39" spans="1:12" s="67" customFormat="1" ht="20.149999999999999" customHeight="1" x14ac:dyDescent="0.35">
      <c r="A39" s="68">
        <v>8</v>
      </c>
      <c r="B39" s="69">
        <v>106</v>
      </c>
      <c r="C39" s="70" t="str">
        <f>VLOOKUP(B39,[2]Список!$A$2:$F$455,2,0)</f>
        <v xml:space="preserve"> 101 548 793 75</v>
      </c>
      <c r="D39" s="71" t="str">
        <f>VLOOKUP(B39,[2]Список!$A$2:$F$455,3,0)</f>
        <v>ХИЖКИНА Мария Владимировна      </v>
      </c>
      <c r="E39" s="72">
        <f>VLOOKUP(B39,[2]Список!$A$2:$F$455,4,0)</f>
        <v>40775</v>
      </c>
      <c r="F39" s="70" t="str">
        <f>VLOOKUP(B39,[2]Список!$A$2:$F$455,5,0)</f>
        <v>2 СР</v>
      </c>
      <c r="G39" s="73" t="str">
        <f>VLOOKUP(B39,[2]Список!$A$2:$F$455,6,0)</f>
        <v>Воронежская область</v>
      </c>
      <c r="H39" s="81"/>
      <c r="I39" s="129">
        <f>I38-H38</f>
        <v>4.7020833333333322E-4</v>
      </c>
      <c r="J39" s="82">
        <f>0.041667/(I38/1)</f>
        <v>43.57069652042361</v>
      </c>
      <c r="K39" s="143"/>
      <c r="L39" s="83"/>
    </row>
    <row r="40" spans="1:12" s="67" customFormat="1" ht="20.149999999999999" customHeight="1" x14ac:dyDescent="0.35">
      <c r="A40" s="77">
        <v>9</v>
      </c>
      <c r="B40" s="58">
        <v>104</v>
      </c>
      <c r="C40" s="59" t="str">
        <f>VLOOKUP(B40,[2]Список!$A$2:$F$455,2,0)</f>
        <v xml:space="preserve"> 101 614 709 31</v>
      </c>
      <c r="D40" s="60" t="str">
        <f>VLOOKUP(B40,[2]Список!$A$2:$F$455,3,0)</f>
        <v>СЕНИК Александра Сергеевна</v>
      </c>
      <c r="E40" s="61">
        <f>VLOOKUP(B40,[2]Список!$A$2:$F$455,4,0)</f>
        <v>40283</v>
      </c>
      <c r="F40" s="59" t="str">
        <f>VLOOKUP(B40,[2]Список!$A$2:$F$455,5,0)</f>
        <v>2 СР</v>
      </c>
      <c r="G40" s="62" t="str">
        <f>VLOOKUP(B40,[2]Список!$A$2:$F$455,6,0)</f>
        <v>Воронежская область</v>
      </c>
      <c r="H40" s="63">
        <v>4.6715277777777787E-4</v>
      </c>
      <c r="I40" s="64">
        <v>9.7555555555555557E-4</v>
      </c>
      <c r="J40" s="79">
        <f>0.041667/(I40/1)</f>
        <v>42.71104783599089</v>
      </c>
      <c r="K40" s="144"/>
      <c r="L40" s="80"/>
    </row>
    <row r="41" spans="1:12" s="88" customFormat="1" ht="20.149999999999999" customHeight="1" x14ac:dyDescent="0.35">
      <c r="A41" s="68">
        <v>9</v>
      </c>
      <c r="B41" s="69">
        <v>105</v>
      </c>
      <c r="C41" s="70" t="str">
        <f>VLOOKUP(B41,[2]Список!$A$2:$F$455,2,0)</f>
        <v>101 446 177 85</v>
      </c>
      <c r="D41" s="71" t="str">
        <f>VLOOKUP(B41,[2]Список!$A$2:$F$455,3,0)</f>
        <v xml:space="preserve">КОЗЛОВА Юлия Николаевна </v>
      </c>
      <c r="E41" s="72">
        <f>VLOOKUP(B41,[2]Список!$A$2:$F$455,4,0)</f>
        <v>40399</v>
      </c>
      <c r="F41" s="70" t="str">
        <f>VLOOKUP(B41,[2]Список!$A$2:$F$455,5,0)</f>
        <v>2 СР</v>
      </c>
      <c r="G41" s="73" t="str">
        <f>VLOOKUP(B41,[2]Список!$A$2:$F$455,6,0)</f>
        <v>Воронежская область</v>
      </c>
      <c r="H41" s="81"/>
      <c r="I41" s="129">
        <f>I40-H40</f>
        <v>5.0840277777777776E-4</v>
      </c>
      <c r="J41" s="82">
        <f>0.041667/(I40/1)</f>
        <v>42.71104783599089</v>
      </c>
      <c r="K41" s="143"/>
      <c r="L41" s="83"/>
    </row>
    <row r="42" spans="1:12" s="67" customFormat="1" ht="20.149999999999999" customHeight="1" x14ac:dyDescent="0.35">
      <c r="A42" s="77">
        <v>10</v>
      </c>
      <c r="B42" s="78">
        <v>149</v>
      </c>
      <c r="C42" s="130" t="str">
        <f>VLOOKUP(B42,[2]Список!$A$2:$F$455,2,0)</f>
        <v>101 415 761 30</v>
      </c>
      <c r="D42" s="131" t="str">
        <f>VLOOKUP(B42,[2]Список!$A$2:$F$455,3,0)</f>
        <v>КУРАМШИНА Екатерина Сергеевна</v>
      </c>
      <c r="E42" s="132">
        <f>VLOOKUP(B42,[2]Список!$A$2:$F$455,4,0)</f>
        <v>40034</v>
      </c>
      <c r="F42" s="130" t="str">
        <f>VLOOKUP(B42,[2]Список!$A$2:$F$455,5,0)</f>
        <v>КМС</v>
      </c>
      <c r="G42" s="133" t="str">
        <f>VLOOKUP(B42,[2]Список!$A$2:$F$455,6,0)</f>
        <v>Пензенская область</v>
      </c>
      <c r="H42" s="63">
        <v>5.1152777777777774E-4</v>
      </c>
      <c r="I42" s="64">
        <v>9.7560185185185196E-4</v>
      </c>
      <c r="J42" s="79">
        <f>0.041667/(I42/1)</f>
        <v>42.70902102216106</v>
      </c>
      <c r="K42" s="144"/>
      <c r="L42" s="66"/>
    </row>
    <row r="43" spans="1:12" s="67" customFormat="1" ht="20.149999999999999" customHeight="1" x14ac:dyDescent="0.35">
      <c r="A43" s="77">
        <v>10</v>
      </c>
      <c r="B43" s="78">
        <v>150</v>
      </c>
      <c r="C43" s="70" t="str">
        <f>VLOOKUP(B43,[2]Список!$A$2:$F$455,2,0)</f>
        <v>101 493 402 71</v>
      </c>
      <c r="D43" s="71" t="str">
        <f>VLOOKUP(B43,[2]Список!$A$2:$F$455,3,0)</f>
        <v>ШЕБУРОВА Ульяна Борисовна</v>
      </c>
      <c r="E43" s="72">
        <f>VLOOKUP(B43,[2]Список!$A$2:$F$455,4,0)</f>
        <v>40919</v>
      </c>
      <c r="F43" s="70" t="str">
        <f>VLOOKUP(B43,[2]Список!$A$2:$F$455,5,0)</f>
        <v>3 СР</v>
      </c>
      <c r="G43" s="73" t="str">
        <f>VLOOKUP(B43,[2]Список!$A$2:$F$455,6,0)</f>
        <v>Пензенская область</v>
      </c>
      <c r="H43" s="81"/>
      <c r="I43" s="129">
        <f>I42-H42</f>
        <v>4.6407407407407422E-4</v>
      </c>
      <c r="J43" s="82">
        <f>0.041667/(I42/1)</f>
        <v>42.70902102216106</v>
      </c>
      <c r="K43" s="143"/>
      <c r="L43" s="83"/>
    </row>
    <row r="44" spans="1:12" s="67" customFormat="1" ht="20.149999999999999" customHeight="1" x14ac:dyDescent="0.35">
      <c r="A44" s="84">
        <v>11</v>
      </c>
      <c r="B44" s="87">
        <v>144</v>
      </c>
      <c r="C44" s="59" t="str">
        <f>VLOOKUP(B44,[2]Список!$A$2:$F$455,2,0)</f>
        <v>101 630 028 24</v>
      </c>
      <c r="D44" s="60" t="str">
        <f>VLOOKUP(B44,[2]Список!$A$2:$F$455,3,0)</f>
        <v>КОНОВАЛОВА Елизавета Юрьевна</v>
      </c>
      <c r="E44" s="61">
        <f>VLOOKUP(B44,[2]Список!$A$2:$F$455,4,0)</f>
        <v>40692</v>
      </c>
      <c r="F44" s="59" t="str">
        <f>VLOOKUP(B44,[2]Список!$A$2:$F$455,5,0)</f>
        <v>1 СР</v>
      </c>
      <c r="G44" s="62" t="str">
        <f>VLOOKUP(B44,[2]Список!$A$2:$F$455,6,0)</f>
        <v>Иркутская область</v>
      </c>
      <c r="H44" s="63">
        <v>5.3039351851851848E-4</v>
      </c>
      <c r="I44" s="64">
        <v>1.0247800925925925E-3</v>
      </c>
      <c r="J44" s="79">
        <f>0.041667/(I44/1)</f>
        <v>40.659454941778392</v>
      </c>
      <c r="K44" s="142"/>
      <c r="L44" s="80"/>
    </row>
    <row r="45" spans="1:12" s="67" customFormat="1" ht="20.149999999999999" customHeight="1" thickBot="1" x14ac:dyDescent="0.4">
      <c r="A45" s="68">
        <v>11</v>
      </c>
      <c r="B45" s="69">
        <v>148</v>
      </c>
      <c r="C45" s="70" t="str">
        <f>VLOOKUP(B45,[2]Список!$A$2:$F$455,2,0)</f>
        <v>101 534 703 50</v>
      </c>
      <c r="D45" s="71" t="str">
        <f>VLOOKUP(B45,[2]Список!$A$2:$F$455,3,0)</f>
        <v>БУГЛАК Анастасия Викторовна</v>
      </c>
      <c r="E45" s="72">
        <f>VLOOKUP(B45,[2]Список!$A$2:$F$455,4,0)</f>
        <v>40869</v>
      </c>
      <c r="F45" s="70" t="str">
        <f>VLOOKUP(B45,[2]Список!$A$2:$F$455,5,0)</f>
        <v>1 СР</v>
      </c>
      <c r="G45" s="73" t="str">
        <f>VLOOKUP(B45,[2]Список!$A$2:$F$455,6,0)</f>
        <v>Иркутская область</v>
      </c>
      <c r="H45" s="81"/>
      <c r="I45" s="129">
        <f>I44-H44</f>
        <v>4.9438657407407406E-4</v>
      </c>
      <c r="J45" s="82">
        <f>0.041667/(I44/1)</f>
        <v>40.659454941778392</v>
      </c>
      <c r="K45" s="143"/>
      <c r="L45" s="83"/>
    </row>
    <row r="46" spans="1:12" ht="17.149999999999999" customHeight="1" thickTop="1" thickBot="1" x14ac:dyDescent="0.35">
      <c r="A46" s="89"/>
      <c r="B46" s="50"/>
      <c r="C46" s="90"/>
      <c r="D46" s="91"/>
      <c r="E46" s="92"/>
      <c r="F46" s="90"/>
      <c r="G46" s="92"/>
      <c r="H46" s="93"/>
      <c r="I46" s="93"/>
      <c r="J46" s="94"/>
      <c r="K46" s="95"/>
      <c r="L46" s="96"/>
    </row>
    <row r="47" spans="1:12" ht="15" customHeight="1" thickTop="1" x14ac:dyDescent="0.35">
      <c r="A47" s="145" t="s">
        <v>45</v>
      </c>
      <c r="B47" s="146"/>
      <c r="C47" s="146"/>
      <c r="D47" s="146"/>
      <c r="E47" s="146"/>
      <c r="F47" s="146"/>
      <c r="G47" s="146" t="s">
        <v>46</v>
      </c>
      <c r="H47" s="146"/>
      <c r="I47" s="146"/>
      <c r="J47" s="146"/>
      <c r="K47" s="146"/>
      <c r="L47" s="147"/>
    </row>
    <row r="48" spans="1:12" ht="13" customHeight="1" x14ac:dyDescent="0.35">
      <c r="A48" s="97" t="s">
        <v>47</v>
      </c>
      <c r="B48" s="98"/>
      <c r="C48" s="98"/>
      <c r="D48" s="99"/>
      <c r="E48" s="98"/>
      <c r="F48" s="98"/>
      <c r="G48" s="100" t="s">
        <v>48</v>
      </c>
      <c r="H48" s="101">
        <v>6</v>
      </c>
      <c r="I48" s="99"/>
      <c r="J48" s="99"/>
      <c r="K48" s="102" t="s">
        <v>49</v>
      </c>
      <c r="L48" s="103">
        <f>COUNTIF(F18:F45,"ЗМС")</f>
        <v>0</v>
      </c>
    </row>
    <row r="49" spans="1:13" ht="13" customHeight="1" x14ac:dyDescent="0.35">
      <c r="A49" s="97" t="s">
        <v>50</v>
      </c>
      <c r="B49" s="104"/>
      <c r="C49" s="104"/>
      <c r="D49" s="105"/>
      <c r="E49" s="104"/>
      <c r="F49" s="104"/>
      <c r="G49" s="100" t="s">
        <v>51</v>
      </c>
      <c r="H49" s="106">
        <f>H50+H54</f>
        <v>22</v>
      </c>
      <c r="I49" s="99"/>
      <c r="J49" s="99"/>
      <c r="K49" s="107" t="s">
        <v>52</v>
      </c>
      <c r="L49" s="103">
        <f>COUNTIF(F18:F45,"МСМК")</f>
        <v>0</v>
      </c>
    </row>
    <row r="50" spans="1:13" ht="14.5" x14ac:dyDescent="0.35">
      <c r="A50" s="97"/>
      <c r="B50" s="104"/>
      <c r="C50" s="104"/>
      <c r="D50" s="105"/>
      <c r="E50" s="104"/>
      <c r="F50" s="104"/>
      <c r="G50" s="100" t="s">
        <v>53</v>
      </c>
      <c r="H50" s="106">
        <f>COUNT(A18:A45)</f>
        <v>22</v>
      </c>
      <c r="I50" s="99"/>
      <c r="J50" s="99"/>
      <c r="K50" s="107" t="s">
        <v>54</v>
      </c>
      <c r="L50" s="103">
        <f>COUNTIF(F18:F45,"МС")</f>
        <v>1</v>
      </c>
      <c r="M50" s="108"/>
    </row>
    <row r="51" spans="1:13" ht="14.5" x14ac:dyDescent="0.35">
      <c r="A51" s="97"/>
      <c r="B51" s="104"/>
      <c r="C51" s="104"/>
      <c r="D51" s="105"/>
      <c r="E51" s="104"/>
      <c r="F51" s="104"/>
      <c r="G51" s="100" t="s">
        <v>55</v>
      </c>
      <c r="H51" s="106">
        <f>COUNT(A18:A46)</f>
        <v>22</v>
      </c>
      <c r="I51" s="99"/>
      <c r="J51" s="99"/>
      <c r="K51" s="107" t="s">
        <v>56</v>
      </c>
      <c r="L51" s="103">
        <f>COUNTIF(F18:F45,"КМС")</f>
        <v>7</v>
      </c>
      <c r="M51" s="109"/>
    </row>
    <row r="52" spans="1:13" ht="13" customHeight="1" x14ac:dyDescent="0.35">
      <c r="A52" s="97"/>
      <c r="B52" s="104"/>
      <c r="C52" s="104"/>
      <c r="D52" s="105"/>
      <c r="E52" s="104"/>
      <c r="F52" s="104"/>
      <c r="G52" s="100" t="s">
        <v>57</v>
      </c>
      <c r="H52" s="106">
        <f>COUNTIF(A18:A45,"НФ")</f>
        <v>0</v>
      </c>
      <c r="I52" s="110"/>
      <c r="J52" s="110"/>
      <c r="K52" s="107" t="s">
        <v>58</v>
      </c>
      <c r="L52" s="103">
        <f>COUNTIF(F18:F45,"1 СР")</f>
        <v>7</v>
      </c>
    </row>
    <row r="53" spans="1:13" ht="13" customHeight="1" x14ac:dyDescent="0.35">
      <c r="A53" s="111"/>
      <c r="B53" s="98"/>
      <c r="C53" s="98"/>
      <c r="D53" s="99"/>
      <c r="E53" s="98"/>
      <c r="F53" s="98"/>
      <c r="G53" s="100" t="s">
        <v>59</v>
      </c>
      <c r="H53" s="106">
        <f>COUNTIF(A18:A45,"ДСКВ")</f>
        <v>0</v>
      </c>
      <c r="I53" s="99"/>
      <c r="J53" s="99"/>
      <c r="K53" s="107" t="s">
        <v>60</v>
      </c>
      <c r="L53" s="103">
        <f>COUNTIF(F18:F45,"2 СР")</f>
        <v>6</v>
      </c>
    </row>
    <row r="54" spans="1:13" ht="13" customHeight="1" x14ac:dyDescent="0.35">
      <c r="A54" s="111"/>
      <c r="B54" s="104"/>
      <c r="C54" s="104"/>
      <c r="D54" s="105"/>
      <c r="E54" s="104"/>
      <c r="F54" s="104"/>
      <c r="G54" s="100" t="s">
        <v>61</v>
      </c>
      <c r="H54" s="106">
        <f>COUNTIF(A18:A45,"НС")</f>
        <v>0</v>
      </c>
      <c r="I54" s="110"/>
      <c r="J54" s="110"/>
      <c r="K54" s="107" t="s">
        <v>62</v>
      </c>
      <c r="L54" s="103">
        <f>COUNTIF(F18:F45,"3 СР")</f>
        <v>1</v>
      </c>
    </row>
    <row r="55" spans="1:13" ht="13" customHeight="1" x14ac:dyDescent="0.35">
      <c r="A55" s="111"/>
      <c r="B55" s="104"/>
      <c r="C55" s="104"/>
      <c r="D55" s="105"/>
      <c r="E55" s="104"/>
      <c r="F55" s="104"/>
      <c r="G55" s="100"/>
      <c r="H55" s="106"/>
      <c r="I55" s="110"/>
      <c r="J55" s="110"/>
      <c r="K55" s="107"/>
      <c r="L55" s="103"/>
    </row>
    <row r="56" spans="1:13" ht="13" customHeight="1" x14ac:dyDescent="0.35">
      <c r="A56" s="112"/>
      <c r="B56" s="113"/>
      <c r="C56" s="139" t="str">
        <f>A17</f>
        <v>ГЛАВНЫЙ СУДЬЯ:</v>
      </c>
      <c r="D56" s="139"/>
      <c r="E56" s="113"/>
      <c r="F56" s="139" t="str">
        <f>A18</f>
        <v>ГЛАВНЫЙ СЕКРЕТАРЬ:</v>
      </c>
      <c r="G56" s="139"/>
      <c r="H56" s="114"/>
      <c r="I56" s="139" t="str">
        <f>A19</f>
        <v>СУДЬЯ НА ФИНИШЕ:</v>
      </c>
      <c r="J56" s="139"/>
      <c r="K56" s="139"/>
      <c r="L56" s="140"/>
    </row>
    <row r="57" spans="1:13" ht="13.5" customHeight="1" x14ac:dyDescent="0.35">
      <c r="A57" s="134"/>
      <c r="B57" s="135"/>
      <c r="C57" s="135"/>
      <c r="D57" s="135"/>
      <c r="E57" s="135"/>
      <c r="F57" s="135"/>
      <c r="G57" s="135"/>
      <c r="H57" s="141"/>
      <c r="I57" s="115"/>
      <c r="J57" s="115"/>
      <c r="K57" s="115"/>
      <c r="L57" s="116"/>
    </row>
    <row r="58" spans="1:13" ht="13.5" customHeight="1" x14ac:dyDescent="0.35">
      <c r="A58" s="117"/>
      <c r="E58" s="118"/>
      <c r="F58" s="118"/>
      <c r="G58" s="118"/>
      <c r="H58" s="118"/>
      <c r="L58" s="120"/>
    </row>
    <row r="59" spans="1:13" x14ac:dyDescent="0.35">
      <c r="A59" s="117"/>
      <c r="E59" s="118"/>
      <c r="F59" s="118"/>
      <c r="G59" s="118"/>
      <c r="H59" s="118"/>
      <c r="L59" s="120"/>
    </row>
    <row r="60" spans="1:13" x14ac:dyDescent="0.35">
      <c r="A60" s="134"/>
      <c r="B60" s="135"/>
      <c r="C60" s="135"/>
      <c r="D60" s="135"/>
      <c r="E60" s="135"/>
      <c r="F60" s="135"/>
      <c r="G60" s="135"/>
      <c r="H60" s="135"/>
      <c r="L60" s="120"/>
    </row>
    <row r="61" spans="1:13" x14ac:dyDescent="0.35">
      <c r="A61" s="134"/>
      <c r="B61" s="135"/>
      <c r="C61" s="135"/>
      <c r="D61" s="135"/>
      <c r="E61" s="135"/>
      <c r="F61" s="136"/>
      <c r="G61" s="136"/>
      <c r="H61" s="136"/>
      <c r="I61" s="121"/>
      <c r="J61" s="121"/>
      <c r="K61" s="121"/>
      <c r="L61" s="7"/>
    </row>
    <row r="62" spans="1:13" ht="16" thickBot="1" x14ac:dyDescent="0.4">
      <c r="A62" s="122"/>
      <c r="B62" s="123"/>
      <c r="C62" s="137" t="str">
        <f>G17</f>
        <v xml:space="preserve">СТАРЧЕНКОВ С.А. (ВК, г. ОМСК) </v>
      </c>
      <c r="D62" s="137"/>
      <c r="E62" s="123"/>
      <c r="F62" s="137" t="str">
        <f>G18</f>
        <v>СЛАБКОВСКАЯ В.Н. ( ВК, г. ОМСК)</v>
      </c>
      <c r="G62" s="137"/>
      <c r="H62" s="124"/>
      <c r="I62" s="137" t="str">
        <f>G19</f>
        <v>БЕЛОБОРОДОВА О.В. (ВК, г.МОСКВА)</v>
      </c>
      <c r="J62" s="137"/>
      <c r="K62" s="137"/>
      <c r="L62" s="138"/>
    </row>
  </sheetData>
  <mergeCells count="41">
    <mergeCell ref="A15:G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22:A23"/>
    <mergeCell ref="B22:B23"/>
    <mergeCell ref="C22:C23"/>
    <mergeCell ref="D22:D23"/>
    <mergeCell ref="E22:E23"/>
    <mergeCell ref="C56:D56"/>
    <mergeCell ref="F56:G56"/>
    <mergeCell ref="I56:L56"/>
    <mergeCell ref="G22:G23"/>
    <mergeCell ref="I22:I23"/>
    <mergeCell ref="J22:J23"/>
    <mergeCell ref="K22:K23"/>
    <mergeCell ref="L22:L23"/>
    <mergeCell ref="K38:K39"/>
    <mergeCell ref="F22:F23"/>
    <mergeCell ref="K40:K41"/>
    <mergeCell ref="K42:K43"/>
    <mergeCell ref="K44:K45"/>
    <mergeCell ref="A47:F47"/>
    <mergeCell ref="G47:L47"/>
    <mergeCell ref="C62:D62"/>
    <mergeCell ref="F62:G62"/>
    <mergeCell ref="I62:L62"/>
    <mergeCell ref="A57:E57"/>
    <mergeCell ref="F57:H57"/>
    <mergeCell ref="A60:E60"/>
    <mergeCell ref="F60:H60"/>
    <mergeCell ref="A61:E61"/>
    <mergeCell ref="F61:H61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9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пара Ю</vt:lpstr>
      <vt:lpstr>пара Д</vt:lpstr>
      <vt:lpstr>'пара Д'!Заголовки_для_печати</vt:lpstr>
      <vt:lpstr>'пара Ю'!Заголовки_для_печати</vt:lpstr>
      <vt:lpstr>'пара Д'!Область_печати</vt:lpstr>
      <vt:lpstr>'пара Ю'!Область_печати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2025-07-15T12:31:28Z</dcterms:created>
  <dcterms:modified xsi:type="dcterms:W3CDTF">2025-07-15T12:39:01Z</dcterms:modified>
</cp:coreProperties>
</file>