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Гит с ходу 500 м юн-рки 17-18" sheetId="1" r:id="rId1"/>
  </sheets>
  <externalReferences>
    <externalReference r:id="rId2"/>
  </externalReferences>
  <definedNames>
    <definedName name="_xlnm.Print_Titles" localSheetId="0">'Гит с ходу 500 м юн-рки 17-18'!$21:$21</definedName>
    <definedName name="_xlnm.Print_Area" localSheetId="0">'Гит с ходу 500 м юн-рки 17-18'!$A$1:$M$64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G64" i="1"/>
  <c r="D64" i="1"/>
  <c r="K51" i="1"/>
  <c r="I51" i="1"/>
  <c r="G51" i="1"/>
  <c r="F51" i="1"/>
  <c r="E51" i="1"/>
  <c r="D51" i="1"/>
  <c r="C51" i="1"/>
  <c r="K50" i="1"/>
  <c r="I50" i="1"/>
  <c r="G50" i="1"/>
  <c r="F50" i="1"/>
  <c r="E50" i="1"/>
  <c r="D50" i="1"/>
  <c r="C50" i="1"/>
  <c r="K49" i="1"/>
  <c r="I49" i="1"/>
  <c r="G49" i="1"/>
  <c r="F49" i="1"/>
  <c r="E49" i="1"/>
  <c r="D49" i="1"/>
  <c r="C49" i="1"/>
  <c r="K48" i="1"/>
  <c r="I48" i="1"/>
  <c r="G48" i="1"/>
  <c r="F48" i="1"/>
  <c r="E48" i="1"/>
  <c r="D48" i="1"/>
  <c r="C48" i="1"/>
  <c r="K47" i="1"/>
  <c r="I47" i="1"/>
  <c r="G47" i="1"/>
  <c r="F47" i="1"/>
  <c r="E47" i="1"/>
  <c r="D47" i="1"/>
  <c r="C47" i="1"/>
  <c r="K46" i="1"/>
  <c r="I46" i="1"/>
  <c r="G46" i="1"/>
  <c r="F46" i="1"/>
  <c r="E46" i="1"/>
  <c r="D46" i="1"/>
  <c r="C46" i="1"/>
  <c r="K45" i="1"/>
  <c r="I45" i="1"/>
  <c r="G45" i="1"/>
  <c r="F45" i="1"/>
  <c r="E45" i="1"/>
  <c r="D45" i="1"/>
  <c r="C45" i="1"/>
  <c r="K44" i="1"/>
  <c r="I44" i="1"/>
  <c r="G44" i="1"/>
  <c r="F44" i="1"/>
  <c r="E44" i="1"/>
  <c r="D44" i="1"/>
  <c r="C44" i="1"/>
  <c r="K43" i="1"/>
  <c r="I43" i="1"/>
  <c r="G43" i="1"/>
  <c r="F43" i="1"/>
  <c r="E43" i="1"/>
  <c r="D43" i="1"/>
  <c r="C43" i="1"/>
  <c r="K42" i="1"/>
  <c r="I42" i="1"/>
  <c r="G42" i="1"/>
  <c r="F42" i="1"/>
  <c r="E42" i="1"/>
  <c r="D42" i="1"/>
  <c r="C42" i="1"/>
  <c r="K41" i="1"/>
  <c r="I41" i="1"/>
  <c r="G41" i="1"/>
  <c r="F41" i="1"/>
  <c r="E41" i="1"/>
  <c r="D41" i="1"/>
  <c r="C41" i="1"/>
  <c r="K40" i="1"/>
  <c r="I40" i="1"/>
  <c r="G40" i="1"/>
  <c r="F40" i="1"/>
  <c r="E40" i="1"/>
  <c r="D40" i="1"/>
  <c r="C40" i="1"/>
  <c r="K39" i="1"/>
  <c r="I39" i="1"/>
  <c r="G39" i="1"/>
  <c r="F39" i="1"/>
  <c r="E39" i="1"/>
  <c r="D39" i="1"/>
  <c r="C39" i="1"/>
  <c r="K38" i="1"/>
  <c r="I38" i="1"/>
  <c r="G38" i="1"/>
  <c r="F38" i="1"/>
  <c r="E38" i="1"/>
  <c r="D38" i="1"/>
  <c r="C38" i="1"/>
  <c r="K37" i="1"/>
  <c r="I37" i="1"/>
  <c r="G37" i="1"/>
  <c r="F37" i="1"/>
  <c r="E37" i="1"/>
  <c r="D37" i="1"/>
  <c r="C37" i="1"/>
  <c r="K36" i="1"/>
  <c r="I36" i="1"/>
  <c r="G36" i="1"/>
  <c r="F36" i="1"/>
  <c r="E36" i="1"/>
  <c r="D36" i="1"/>
  <c r="C36" i="1"/>
  <c r="K35" i="1"/>
  <c r="I35" i="1"/>
  <c r="G35" i="1"/>
  <c r="F35" i="1"/>
  <c r="E35" i="1"/>
  <c r="D35" i="1"/>
  <c r="C35" i="1"/>
  <c r="K34" i="1"/>
  <c r="I34" i="1"/>
  <c r="G34" i="1"/>
  <c r="F34" i="1"/>
  <c r="E34" i="1"/>
  <c r="D34" i="1"/>
  <c r="C34" i="1"/>
  <c r="K33" i="1"/>
  <c r="I33" i="1"/>
  <c r="G33" i="1"/>
  <c r="F33" i="1"/>
  <c r="E33" i="1"/>
  <c r="D33" i="1"/>
  <c r="C33" i="1"/>
  <c r="K32" i="1"/>
  <c r="I32" i="1"/>
  <c r="G32" i="1"/>
  <c r="F32" i="1"/>
  <c r="E32" i="1"/>
  <c r="D32" i="1"/>
  <c r="C32" i="1"/>
  <c r="K31" i="1"/>
  <c r="I31" i="1"/>
  <c r="G31" i="1"/>
  <c r="F31" i="1"/>
  <c r="E31" i="1"/>
  <c r="D31" i="1"/>
  <c r="C31" i="1"/>
  <c r="K30" i="1"/>
  <c r="I30" i="1"/>
  <c r="G30" i="1"/>
  <c r="F30" i="1"/>
  <c r="E30" i="1"/>
  <c r="D30" i="1"/>
  <c r="C30" i="1"/>
  <c r="K29" i="1"/>
  <c r="I29" i="1"/>
  <c r="G29" i="1"/>
  <c r="F29" i="1"/>
  <c r="E29" i="1"/>
  <c r="D29" i="1"/>
  <c r="C29" i="1"/>
  <c r="K28" i="1"/>
  <c r="I28" i="1"/>
  <c r="G28" i="1"/>
  <c r="F28" i="1"/>
  <c r="E28" i="1"/>
  <c r="D28" i="1"/>
  <c r="C28" i="1"/>
  <c r="K27" i="1"/>
  <c r="I27" i="1"/>
  <c r="G27" i="1"/>
  <c r="F27" i="1"/>
  <c r="E27" i="1"/>
  <c r="D27" i="1"/>
  <c r="C27" i="1"/>
  <c r="K26" i="1"/>
  <c r="I26" i="1"/>
  <c r="G26" i="1"/>
  <c r="F26" i="1"/>
  <c r="E26" i="1"/>
  <c r="D26" i="1"/>
  <c r="C26" i="1"/>
  <c r="K25" i="1"/>
  <c r="I25" i="1"/>
  <c r="G25" i="1"/>
  <c r="F25" i="1"/>
  <c r="E25" i="1"/>
  <c r="D25" i="1"/>
  <c r="C25" i="1"/>
  <c r="K24" i="1"/>
  <c r="I24" i="1"/>
  <c r="G24" i="1"/>
  <c r="F24" i="1"/>
  <c r="E24" i="1"/>
  <c r="D24" i="1"/>
  <c r="C24" i="1"/>
  <c r="K23" i="1"/>
  <c r="I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<sst xmlns="http://schemas.openxmlformats.org/spreadsheetml/2006/main" count="84" uniqueCount="60">
  <si>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</si>
  <si>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</si>
  <si>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</si>
  <si>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</si>
  <si>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ПЕРВЕНСТВО РОССИИ</t>
  </si>
  <si>
    <t>по велосипедному спорту</t>
  </si>
  <si>
    <t>ИТОГОВЫЙ ПРОТОКОЛ</t>
  </si>
  <si>
    <t>трек - гит с ходу 500 м</t>
  </si>
  <si>
    <t>ЮНИОРКИ 17-18 лет</t>
  </si>
  <si>
    <t>МЕСТО ПРОВЕДЕНИЯ: г. Москва</t>
  </si>
  <si>
    <t>НАЧАЛО ГОНКИ:</t>
  </si>
  <si>
    <t>№ ВРВС:  0080231811Я</t>
  </si>
  <si>
    <t>ДАТА ПРОВЕДЕНИЯ: 10 февраля 2025 года</t>
  </si>
  <si>
    <t>ОКОНЧАНИЕ ГОНКИ:</t>
  </si>
  <si>
    <t>№ ЕКП 2025: 2008770022031824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</si>
  <si>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</si>
  <si>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</si>
  <si>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</si>
  <si>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</si>
  <si>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</si>
  <si>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</si>
  <si>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 дерево</t>
  </si>
  <si>
    <t>ГЛАВНЫЙ СЕКРЕТАРЬ:</t>
  </si>
  <si>
    <t>О.В.БЕЛОБОРОДОВА (ВК, г.Москва)</t>
  </si>
  <si>
    <t>ДЛИНА ТРЕКА: 333 м</t>
  </si>
  <si>
    <t>СУДЬЯ НА ФИНИШЕ:</t>
  </si>
  <si>
    <t>А.М.МИЛОШЕВИЧ (1 кат, г.Москва)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</si>
  <si>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</si>
  <si>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</si>
  <si>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</si>
  <si>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</si>
  <si>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</si>
  <si>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</si>
  <si>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</si>
  <si>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</si>
  <si>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ПРОМЕЖУТОЧНЫХ ОТРЕЗКОВ</t>
  </si>
  <si>
    <t>РЕЗУЛЬТАТ</t>
  </si>
  <si>
    <t>СКОРОСТЬ км/ч</t>
  </si>
  <si>
    <t>ВЫПОЛНЕНИЕ НТУ ЕВСК</t>
  </si>
  <si>
    <t>ПРИМЕЧАНИЕ</t>
  </si>
  <si>
    <t>0-166 м</t>
  </si>
  <si>
    <t>166-500 м</t>
  </si>
  <si>
    <t>МС</t>
  </si>
  <si>
    <t>МС -31,00</t>
  </si>
  <si>
    <t>КМС -32,50</t>
  </si>
  <si>
    <t>1 - 34,50</t>
  </si>
  <si>
    <t>2 - 36,50</t>
  </si>
  <si>
    <t>3 - 39,00</t>
  </si>
  <si>
    <t>КМС</t>
  </si>
  <si>
    <t>1 юн - 42,50</t>
  </si>
  <si>
    <t>1 сп.р.</t>
  </si>
  <si>
    <t>2 сп.р.</t>
  </si>
  <si>
    <t>3 сп.р.</t>
  </si>
  <si>
    <t>юн</t>
  </si>
  <si>
    <t>ПОГОДНЫЕ УСЛОВИЯ</t>
  </si>
  <si>
    <t>Температура: +24</t>
  </si>
  <si>
    <t>Влажность: 65%</t>
  </si>
  <si>
    <t>СУДЬЯ НА ФИНИШЕ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</si>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</sst>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:mm:ss.00"/>
    <numFmt numFmtId="165" formatCode="0.0"/>
    <numFmt numFmtId="166" formatCode="m:ss.000"/>
    <numFmt numFmtId="167" formatCode="s.000"/>
    <numFmt numFmtId="168" formatCode="ss.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Arial"/>
      <family val="2"/>
      <charset val="204"/>
    </font>
    <font>
      <sz val="16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3" fillId="0" borderId="0"/>
    <xf numFmtId="0" fontId="13" fillId="0" borderId="0"/>
    <xf numFmtId="0" fontId="18" fillId="0" borderId="0"/>
    <xf numFmtId="0" fontId="18" fillId="0" borderId="0"/>
  </cellStyleXfs>
  <cellXfs count="137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left" vertical="center"/>
    </xf>
    <xf numFmtId="14" fontId="10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1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horizontal="left"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1" fillId="0" borderId="7" xfId="1" applyFont="1" applyBorder="1" applyAlignment="1">
      <alignment horizontal="left" vertical="center"/>
    </xf>
    <xf numFmtId="0" fontId="9" fillId="0" borderId="7" xfId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14" fontId="10" fillId="0" borderId="13" xfId="1" applyNumberFormat="1" applyFont="1" applyBorder="1" applyAlignment="1">
      <alignment vertical="center"/>
    </xf>
    <xf numFmtId="0" fontId="10" fillId="0" borderId="13" xfId="1" applyFont="1" applyBorder="1" applyAlignment="1">
      <alignment horizontal="right" vertical="center"/>
    </xf>
    <xf numFmtId="0" fontId="11" fillId="0" borderId="15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164" fontId="12" fillId="0" borderId="15" xfId="1" applyNumberFormat="1" applyFont="1" applyBorder="1" applyAlignment="1">
      <alignment horizontal="left" vertical="center"/>
    </xf>
    <xf numFmtId="164" fontId="12" fillId="0" borderId="13" xfId="1" applyNumberFormat="1" applyFont="1" applyBorder="1" applyAlignment="1">
      <alignment horizontal="left" vertical="center"/>
    </xf>
    <xf numFmtId="164" fontId="12" fillId="0" borderId="16" xfId="1" applyNumberFormat="1" applyFont="1" applyBorder="1" applyAlignment="1">
      <alignment horizontal="left" vertical="center"/>
    </xf>
    <xf numFmtId="0" fontId="11" fillId="0" borderId="17" xfId="1" applyFont="1" applyBorder="1" applyAlignment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8" xfId="1" applyFont="1" applyBorder="1" applyAlignment="1">
      <alignment horizontal="right" vertical="center"/>
    </xf>
    <xf numFmtId="14" fontId="10" fillId="0" borderId="18" xfId="1" applyNumberFormat="1" applyFont="1" applyBorder="1" applyAlignment="1">
      <alignment horizontal="right"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horizontal="right" vertical="center"/>
    </xf>
    <xf numFmtId="164" fontId="12" fillId="0" borderId="20" xfId="1" applyNumberFormat="1" applyFont="1" applyBorder="1" applyAlignment="1">
      <alignment horizontal="left" vertical="center"/>
    </xf>
    <xf numFmtId="164" fontId="12" fillId="0" borderId="18" xfId="1" applyNumberFormat="1" applyFont="1" applyBorder="1" applyAlignment="1">
      <alignment horizontal="left" vertical="center"/>
    </xf>
    <xf numFmtId="165" fontId="12" fillId="0" borderId="18" xfId="1" applyNumberFormat="1" applyFont="1" applyBorder="1" applyAlignment="1">
      <alignment horizontal="center" vertical="center"/>
    </xf>
    <xf numFmtId="164" fontId="12" fillId="0" borderId="18" xfId="1" applyNumberFormat="1" applyFont="1" applyBorder="1" applyAlignment="1">
      <alignment vertical="center"/>
    </xf>
    <xf numFmtId="164" fontId="12" fillId="0" borderId="21" xfId="1" applyNumberFormat="1" applyFont="1" applyBorder="1" applyAlignment="1">
      <alignment horizontal="right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 wrapText="1"/>
    </xf>
    <xf numFmtId="14" fontId="9" fillId="2" borderId="23" xfId="2" applyNumberFormat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2" fontId="9" fillId="2" borderId="23" xfId="2" applyNumberFormat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 wrapText="1"/>
    </xf>
    <xf numFmtId="14" fontId="9" fillId="2" borderId="26" xfId="2" applyNumberFormat="1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 wrapText="1"/>
    </xf>
    <xf numFmtId="2" fontId="9" fillId="2" borderId="26" xfId="2" applyNumberFormat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6" xfId="0" applyNumberFormat="1" applyFont="1" applyFill="1" applyBorder="1" applyAlignment="1">
      <alignment horizontal="center" vertical="center"/>
    </xf>
    <xf numFmtId="14" fontId="14" fillId="3" borderId="26" xfId="0" applyNumberFormat="1" applyFont="1" applyFill="1" applyBorder="1" applyAlignment="1">
      <alignment horizontal="center" vertical="center"/>
    </xf>
    <xf numFmtId="166" fontId="15" fillId="0" borderId="26" xfId="1" applyNumberFormat="1" applyFont="1" applyBorder="1" applyAlignment="1">
      <alignment horizontal="center" vertical="center" wrapText="1"/>
    </xf>
    <xf numFmtId="166" fontId="16" fillId="0" borderId="26" xfId="3" applyNumberFormat="1" applyFont="1" applyBorder="1" applyAlignment="1">
      <alignment horizontal="center" vertical="center" wrapText="1"/>
    </xf>
    <xf numFmtId="2" fontId="14" fillId="0" borderId="26" xfId="1" applyNumberFormat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9" fillId="0" borderId="0" xfId="4" applyFont="1" applyAlignment="1">
      <alignment vertical="center"/>
    </xf>
    <xf numFmtId="2" fontId="15" fillId="0" borderId="26" xfId="4" applyNumberFormat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0" fontId="14" fillId="3" borderId="29" xfId="1" applyFont="1" applyFill="1" applyBorder="1" applyAlignment="1">
      <alignment horizontal="center" vertical="center"/>
    </xf>
    <xf numFmtId="14" fontId="14" fillId="3" borderId="29" xfId="1" applyNumberFormat="1" applyFont="1" applyFill="1" applyBorder="1" applyAlignment="1">
      <alignment horizontal="center" vertical="center"/>
    </xf>
    <xf numFmtId="167" fontId="15" fillId="0" borderId="29" xfId="1" applyNumberFormat="1" applyFont="1" applyBorder="1" applyAlignment="1">
      <alignment horizontal="center" vertical="center" wrapText="1"/>
    </xf>
    <xf numFmtId="168" fontId="15" fillId="0" borderId="29" xfId="1" applyNumberFormat="1" applyFont="1" applyBorder="1" applyAlignment="1">
      <alignment horizontal="center" vertical="center" wrapText="1"/>
    </xf>
    <xf numFmtId="168" fontId="14" fillId="0" borderId="29" xfId="3" applyNumberFormat="1" applyFont="1" applyBorder="1" applyAlignment="1">
      <alignment horizontal="center" vertical="center" wrapText="1"/>
    </xf>
    <xf numFmtId="2" fontId="14" fillId="0" borderId="29" xfId="1" applyNumberFormat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vertical="center"/>
    </xf>
    <xf numFmtId="0" fontId="11" fillId="2" borderId="33" xfId="1" applyFont="1" applyFill="1" applyBorder="1" applyAlignment="1">
      <alignment horizontal="center" vertical="center"/>
    </xf>
    <xf numFmtId="0" fontId="10" fillId="0" borderId="12" xfId="1" applyFont="1" applyBorder="1" applyAlignment="1">
      <alignment vertical="center"/>
    </xf>
    <xf numFmtId="49" fontId="10" fillId="0" borderId="13" xfId="1" applyNumberFormat="1" applyFont="1" applyBorder="1" applyAlignment="1">
      <alignment horizontal="center" vertical="center"/>
    </xf>
    <xf numFmtId="14" fontId="10" fillId="0" borderId="13" xfId="1" applyNumberFormat="1" applyFont="1" applyBorder="1" applyAlignment="1">
      <alignment horizontal="center" vertical="center"/>
    </xf>
    <xf numFmtId="49" fontId="10" fillId="0" borderId="13" xfId="1" applyNumberFormat="1" applyFont="1" applyBorder="1" applyAlignment="1">
      <alignment horizontal="left" vertical="center"/>
    </xf>
    <xf numFmtId="0" fontId="3" fillId="0" borderId="13" xfId="1" applyFont="1" applyBorder="1" applyAlignment="1">
      <alignment horizontal="right" vertical="center"/>
    </xf>
    <xf numFmtId="49" fontId="10" fillId="0" borderId="13" xfId="5" applyNumberFormat="1" applyFont="1" applyBorder="1" applyAlignment="1">
      <alignment vertical="center"/>
    </xf>
    <xf numFmtId="0" fontId="3" fillId="0" borderId="16" xfId="1" applyFont="1" applyBorder="1" applyAlignment="1">
      <alignment horizontal="right" vertical="center"/>
    </xf>
    <xf numFmtId="9" fontId="10" fillId="0" borderId="13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14" fontId="3" fillId="0" borderId="13" xfId="1" applyNumberFormat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9" fillId="2" borderId="12" xfId="1" applyFont="1" applyFill="1" applyBorder="1" applyAlignment="1">
      <alignment vertical="center"/>
    </xf>
    <xf numFmtId="0" fontId="9" fillId="2" borderId="13" xfId="1" applyFont="1" applyFill="1" applyBorder="1" applyAlignment="1">
      <alignment vertical="center"/>
    </xf>
    <xf numFmtId="0" fontId="20" fillId="2" borderId="13" xfId="1" applyFont="1" applyFill="1" applyBorder="1" applyAlignment="1">
      <alignment vertical="center"/>
    </xf>
    <xf numFmtId="0" fontId="20" fillId="2" borderId="13" xfId="1" applyFont="1" applyFill="1" applyBorder="1" applyAlignment="1">
      <alignment horizontal="center" vertical="center"/>
    </xf>
    <xf numFmtId="0" fontId="20" fillId="2" borderId="16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1" fillId="0" borderId="17" xfId="1" applyFont="1" applyBorder="1" applyAlignment="1">
      <alignment vertical="center"/>
    </xf>
    <xf numFmtId="0" fontId="21" fillId="0" borderId="18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</cellXfs>
  <cellStyles count="6">
    <cellStyle name="Обычный" xfId="0" builtinId="0"/>
    <cellStyle name="Обычный 2 2" xfId="5"/>
    <cellStyle name="Обычный 3" xfId="4"/>
    <cellStyle name="Обычный 5" xfId="1"/>
    <cellStyle name="Обычный_ID4938_RS_1" xfId="3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571498</xdr:colOff>
      <xdr:row>0</xdr:row>
      <xdr:rowOff>261256</xdr:rowOff>
    </xdr:from>
    <xdr:to>
      <xdr:col>1</xdr:col>
      <xdr:colOff>723900</xdr:colOff>
      <xdr:row>3</xdr:row>
      <xdr:rowOff>190500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EB5BDE0-40C9-3B45-BA2B-66AFD2F1724F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8" y="261256"/>
          <a:ext cx="904877" cy="1072244"/>
        </a:xfrm>
        <a:prstGeom prst="rect">
          <a:avLst/>
        </a:prstGeom>
      </xdr:spPr>
    </xdr:pic>
    <xdr:clientData/>
  </xdr:twoCellAnchor>
  <xdr:twoCellAnchor editAs="oneCell">
    <xdr:from>
      <xdr:col>2</xdr:col>
      <xdr:colOff>20578</xdr:colOff>
      <xdr:row>1</xdr:row>
      <xdr:rowOff>32854</xdr:rowOff>
    </xdr:from>
    <xdr:to>
      <xdr:col>2</xdr:col>
      <xdr:colOff>1314450</xdr:colOff>
      <xdr:row>3</xdr:row>
      <xdr:rowOff>190499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E7DA157-9304-1641-BC5A-29F9C122DA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103" y="413854"/>
          <a:ext cx="1293872" cy="919645"/>
        </a:xfrm>
        <a:prstGeom prst="rect">
          <a:avLst/>
        </a:prstGeom>
      </xdr:spPr>
    </xdr:pic>
    <xdr:clientData/>
  </xdr:twoCellAnchor>
  <xdr:twoCellAnchor editAs="oneCell">
    <xdr:from>
      <xdr:col>10</xdr:col>
      <xdr:colOff>628650</xdr:colOff>
      <xdr:row>0</xdr:row>
      <xdr:rowOff>344004</xdr:rowOff>
    </xdr:from>
    <xdr:to>
      <xdr:col>12</xdr:col>
      <xdr:colOff>612635</xdr:colOff>
      <xdr:row>3</xdr:row>
      <xdr:rowOff>342900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E2DE5E06-B07C-D841-8882-79F529A95C10}"/>
            </a:ext>
          </a:extLst>
        </xdr:cNvPr>
        <xdr:cNvGrpSpPr/>
      </xdr:nvGrpSpPr>
      <xdr:grpSpPr>
        <a:xfrm>
          <a:off x="14839950" y="344004"/>
          <a:ext cx="1774685" cy="1141896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AB4BBEBC-9789-824D-C079-56E037F13D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CAC6248A-D8B5-8D1E-6F44-CBE87B1853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57150</xdr:colOff>
      <xdr:row>58</xdr:row>
      <xdr:rowOff>171450</xdr:rowOff>
    </xdr:from>
    <xdr:to>
      <xdr:col>11</xdr:col>
      <xdr:colOff>599807</xdr:colOff>
      <xdr:row>62</xdr:row>
      <xdr:rowOff>813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211300" y="19211925"/>
          <a:ext cx="1304657" cy="553263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1428750</xdr:colOff>
      <xdr:row>59</xdr:row>
      <xdr:rowOff>0</xdr:rowOff>
    </xdr:from>
    <xdr:to>
      <xdr:col>7</xdr:col>
      <xdr:colOff>638707</xdr:colOff>
      <xdr:row>62</xdr:row>
      <xdr:rowOff>63299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877425" y="19240500"/>
          <a:ext cx="1743607" cy="587174"/>
        </a:xfrm>
        <a:prstGeom prst="rect">
          <a:avLst/>
        </a:prstGeom>
      </xdr:spPr>
    </xdr:pic>
    <xdr:clientData/>
  </xdr:twoCellAnchor>
  <xdr:twoCellAnchor editAs="oneCell">
    <xdr:from>
      <xdr:col>3</xdr:col>
      <xdr:colOff>1885950</xdr:colOff>
      <xdr:row>58</xdr:row>
      <xdr:rowOff>114300</xdr:rowOff>
    </xdr:from>
    <xdr:to>
      <xdr:col>4</xdr:col>
      <xdr:colOff>737759</xdr:colOff>
      <xdr:row>61</xdr:row>
      <xdr:rowOff>139499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57775" y="19154775"/>
          <a:ext cx="1642634" cy="5871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ЧР 1000мсх Жен 1 этап"/>
      <sheetName val="ЧР 1000мсх Жен Сумма этапов"/>
      <sheetName val="ЧР 1000мсх Жен 2 эт"/>
      <sheetName val="ЧР 1000мсх Муж 1 этап "/>
      <sheetName val="ЧР 1000мсх Муж 2 этап"/>
      <sheetName val="ЧР 1000мсх Муж Сумма этапов 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ВС Муж Кейрин Итог 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сп.р.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сп.р.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сп.р.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сп.р.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сп.р.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сп.р.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сп.р.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сп.р.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>1 сп.р.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сп.р.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сп.р.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сп.р.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сп.р.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сп.р.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сп.р.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сп.р.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сп.р.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сп.р.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10148918323</v>
          </cell>
          <cell r="C139" t="str">
            <v>ИЛЬИН Егор</v>
          </cell>
          <cell r="D139">
            <v>39525</v>
          </cell>
          <cell r="E139" t="str">
            <v>3 сп.р.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сп.р.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сп.р.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сп.р.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сп.р.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сп.р.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сп.р.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сп.р.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сп.р.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сп.р.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сп.р.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сп.р.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сп.р.</v>
          </cell>
          <cell r="F182" t="str">
            <v>Москва</v>
          </cell>
        </row>
        <row r="183">
          <cell r="A183">
            <v>160</v>
          </cell>
          <cell r="B183" t="str">
            <v>10149151830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E186" t="str">
            <v>КМС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сп.р.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сп.р.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сп.р.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B194" t="str">
            <v>10138326327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65"/>
  <sheetViews>
    <sheetView tabSelected="1" view="pageBreakPreview" zoomScale="50" zoomScaleNormal="90" zoomScaleSheetLayoutView="50" workbookViewId="0">
      <selection activeCell="Q10" sqref="Q10"/>
    </sheetView>
  </sheetViews>
  <sheetFormatPr defaultColWidth="9.28515625" defaultRowHeight="12.75" x14ac:dyDescent="0.25"/>
  <cols>
    <col min="1" max="1" width="11.28515625" style="2" customWidth="1"/>
    <col min="2" max="2" width="11.7109375" style="3" customWidth="1"/>
    <col min="3" max="3" width="24.5703125" style="3" customWidth="1"/>
    <col min="4" max="4" width="41.85546875" style="2" customWidth="1"/>
    <col min="5" max="5" width="18.7109375" style="4" customWidth="1"/>
    <col min="6" max="6" width="18.5703125" style="2" customWidth="1"/>
    <col min="7" max="7" width="38" style="2" customWidth="1"/>
    <col min="8" max="10" width="15.85546875" style="2" customWidth="1"/>
    <col min="11" max="11" width="11.42578125" style="2" customWidth="1"/>
    <col min="12" max="12" width="15.28515625" style="2" customWidth="1"/>
    <col min="13" max="13" width="16.85546875" style="2" customWidth="1"/>
    <col min="14" max="16384" width="9.28515625" style="2"/>
  </cols>
  <sheetData>
    <row r="1" spans="1:13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0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6.25" customHeight="1" x14ac:dyDescent="0.25"/>
    <row r="6" spans="1:13" s="6" customFormat="1" ht="30" customHeight="1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30" customHeight="1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6" customFormat="1" ht="6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30" customHeight="1" thickTop="1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0"/>
    </row>
    <row r="10" spans="1:13" ht="30" customHeight="1" x14ac:dyDescent="0.25">
      <c r="A10" s="11" t="s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ht="30" customHeight="1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12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15.75" x14ac:dyDescent="0.25">
      <c r="A13" s="17" t="s">
        <v>9</v>
      </c>
      <c r="B13" s="18"/>
      <c r="C13" s="19"/>
      <c r="D13" s="20"/>
      <c r="E13" s="21"/>
      <c r="F13" s="22"/>
      <c r="G13" s="23" t="s">
        <v>10</v>
      </c>
      <c r="H13" s="22"/>
      <c r="I13" s="22"/>
      <c r="J13" s="22"/>
      <c r="K13" s="22"/>
      <c r="L13" s="24"/>
      <c r="M13" s="25" t="s">
        <v>11</v>
      </c>
    </row>
    <row r="14" spans="1:13" ht="15.75" x14ac:dyDescent="0.25">
      <c r="A14" s="26" t="s">
        <v>12</v>
      </c>
      <c r="B14" s="27"/>
      <c r="C14" s="27"/>
      <c r="D14" s="28"/>
      <c r="E14" s="29"/>
      <c r="F14" s="30"/>
      <c r="G14" s="31" t="s">
        <v>13</v>
      </c>
      <c r="H14" s="30"/>
      <c r="I14" s="30"/>
      <c r="J14" s="30"/>
      <c r="K14" s="30"/>
      <c r="L14" s="32"/>
      <c r="M14" s="33" t="s">
        <v>14</v>
      </c>
    </row>
    <row r="15" spans="1:13" ht="15" x14ac:dyDescent="0.25">
      <c r="A15" s="34" t="s">
        <v>15</v>
      </c>
      <c r="B15" s="35"/>
      <c r="C15" s="35"/>
      <c r="D15" s="35"/>
      <c r="E15" s="35"/>
      <c r="F15" s="35"/>
      <c r="G15" s="36"/>
      <c r="H15" s="37" t="s">
        <v>16</v>
      </c>
      <c r="I15" s="35"/>
      <c r="J15" s="35"/>
      <c r="K15" s="35"/>
      <c r="L15" s="35"/>
      <c r="M15" s="38"/>
    </row>
    <row r="16" spans="1:13" ht="15" x14ac:dyDescent="0.25">
      <c r="A16" s="39"/>
      <c r="B16" s="40"/>
      <c r="C16" s="40"/>
      <c r="D16" s="41"/>
      <c r="E16" s="42"/>
      <c r="F16" s="41"/>
      <c r="G16" s="43" t="s">
        <v>17</v>
      </c>
      <c r="H16" s="44" t="s">
        <v>18</v>
      </c>
      <c r="I16" s="45"/>
      <c r="J16" s="45"/>
      <c r="K16" s="45"/>
      <c r="L16" s="45"/>
      <c r="M16" s="46"/>
    </row>
    <row r="17" spans="1:15" ht="15" x14ac:dyDescent="0.25">
      <c r="A17" s="39" t="s">
        <v>19</v>
      </c>
      <c r="B17" s="40"/>
      <c r="C17" s="40"/>
      <c r="D17" s="47"/>
      <c r="F17" s="47"/>
      <c r="G17" s="48" t="s">
        <v>20</v>
      </c>
      <c r="H17" s="49" t="s">
        <v>21</v>
      </c>
      <c r="I17" s="50"/>
      <c r="J17" s="50"/>
      <c r="K17" s="50"/>
      <c r="L17" s="50"/>
      <c r="M17" s="51"/>
    </row>
    <row r="18" spans="1:15" ht="15" x14ac:dyDescent="0.25">
      <c r="A18" s="39" t="s">
        <v>22</v>
      </c>
      <c r="B18" s="40"/>
      <c r="C18" s="40"/>
      <c r="D18" s="43"/>
      <c r="E18" s="42"/>
      <c r="F18" s="41"/>
      <c r="G18" s="48" t="s">
        <v>23</v>
      </c>
      <c r="H18" s="49" t="s">
        <v>24</v>
      </c>
      <c r="I18" s="50"/>
      <c r="J18" s="50"/>
      <c r="K18" s="50"/>
      <c r="L18" s="50"/>
      <c r="M18" s="51"/>
    </row>
    <row r="19" spans="1:15" ht="15.75" thickBot="1" x14ac:dyDescent="0.3">
      <c r="A19" s="52" t="s">
        <v>25</v>
      </c>
      <c r="B19" s="53"/>
      <c r="C19" s="53"/>
      <c r="D19" s="54"/>
      <c r="E19" s="55"/>
      <c r="F19" s="56"/>
      <c r="G19" s="57" t="s">
        <v>26</v>
      </c>
      <c r="H19" s="58" t="s">
        <v>27</v>
      </c>
      <c r="I19" s="59"/>
      <c r="J19" s="60"/>
      <c r="K19" s="60">
        <v>0.5</v>
      </c>
      <c r="L19" s="61"/>
      <c r="M19" s="62"/>
    </row>
    <row r="20" spans="1:15" ht="6.75" customHeight="1" thickTop="1" thickBot="1" x14ac:dyDescent="0.3"/>
    <row r="21" spans="1:15" ht="45" customHeight="1" thickTop="1" x14ac:dyDescent="0.25">
      <c r="A21" s="63" t="s">
        <v>28</v>
      </c>
      <c r="B21" s="64" t="s">
        <v>29</v>
      </c>
      <c r="C21" s="64" t="s">
        <v>30</v>
      </c>
      <c r="D21" s="64" t="s">
        <v>31</v>
      </c>
      <c r="E21" s="65" t="s">
        <v>32</v>
      </c>
      <c r="F21" s="64" t="s">
        <v>33</v>
      </c>
      <c r="G21" s="64" t="s">
        <v>34</v>
      </c>
      <c r="H21" s="66" t="s">
        <v>35</v>
      </c>
      <c r="I21" s="67"/>
      <c r="J21" s="64" t="s">
        <v>36</v>
      </c>
      <c r="K21" s="68" t="s">
        <v>37</v>
      </c>
      <c r="L21" s="66" t="s">
        <v>38</v>
      </c>
      <c r="M21" s="69" t="s">
        <v>39</v>
      </c>
    </row>
    <row r="22" spans="1:15" ht="29.25" customHeight="1" x14ac:dyDescent="0.25">
      <c r="A22" s="70"/>
      <c r="B22" s="71"/>
      <c r="C22" s="71"/>
      <c r="D22" s="71"/>
      <c r="E22" s="72"/>
      <c r="F22" s="71"/>
      <c r="G22" s="71"/>
      <c r="H22" s="73" t="s">
        <v>40</v>
      </c>
      <c r="I22" s="73" t="s">
        <v>41</v>
      </c>
      <c r="J22" s="71"/>
      <c r="K22" s="74"/>
      <c r="L22" s="75"/>
      <c r="M22" s="76"/>
    </row>
    <row r="23" spans="1:15" s="87" customFormat="1" ht="30" customHeight="1" x14ac:dyDescent="0.25">
      <c r="A23" s="77">
        <v>1</v>
      </c>
      <c r="B23" s="78">
        <v>151</v>
      </c>
      <c r="C23" s="79" t="str">
        <f>VLOOKUP(B23,[1]Список!$A$1:$F$551,2,0)</f>
        <v>10080748238</v>
      </c>
      <c r="D23" s="80" t="str">
        <f>VLOOKUP(B23,[1]Список!$A$1:$F$551,3,0)</f>
        <v>ЧЕРТИХИНА Юлия</v>
      </c>
      <c r="E23" s="81">
        <f>VLOOKUP(B23,[1]Список!$A$1:$F$551,4,0)</f>
        <v>39121</v>
      </c>
      <c r="F23" s="79" t="str">
        <f>VLOOKUP(B23,[1]Список!$A$1:$F$551,5,0)</f>
        <v>МС</v>
      </c>
      <c r="G23" s="79" t="str">
        <f>VLOOKUP(B23,[1]Список!$A$1:$F$551,6,0)</f>
        <v>Санкт-Петербург</v>
      </c>
      <c r="H23" s="82">
        <v>1.1006944444444444E-4</v>
      </c>
      <c r="I23" s="82">
        <f t="shared" ref="I23:I51" si="0">J23-H23</f>
        <v>2.3469907407407407E-4</v>
      </c>
      <c r="J23" s="83">
        <v>3.447685185185185E-4</v>
      </c>
      <c r="K23" s="84">
        <f t="shared" ref="K23:K51" si="1">$K$19/((J23*24))</f>
        <v>60.427017590976234</v>
      </c>
      <c r="L23" s="85" t="s">
        <v>42</v>
      </c>
      <c r="M23" s="86"/>
    </row>
    <row r="24" spans="1:15" s="87" customFormat="1" ht="30" customHeight="1" x14ac:dyDescent="0.25">
      <c r="A24" s="77">
        <v>2</v>
      </c>
      <c r="B24" s="78">
        <v>110</v>
      </c>
      <c r="C24" s="79">
        <f>VLOOKUP(B24,[1]Список!$A$1:$F$551,2,0)</f>
        <v>10131543502</v>
      </c>
      <c r="D24" s="80" t="str">
        <f>VLOOKUP(B24,[1]Список!$A$1:$F$551,3,0)</f>
        <v>СОЛОЗОБОВА Вероника</v>
      </c>
      <c r="E24" s="81">
        <f>VLOOKUP(B24,[1]Список!$A$1:$F$551,4,0)</f>
        <v>39647</v>
      </c>
      <c r="F24" s="79" t="str">
        <f>VLOOKUP(B24,[1]Список!$A$1:$F$551,5,0)</f>
        <v>МС</v>
      </c>
      <c r="G24" s="79" t="str">
        <f>VLOOKUP(B24,[1]Список!$A$1:$F$551,6,0)</f>
        <v>Москва</v>
      </c>
      <c r="H24" s="82">
        <v>1.08125E-4</v>
      </c>
      <c r="I24" s="82">
        <f t="shared" si="0"/>
        <v>2.3758101851851859E-4</v>
      </c>
      <c r="J24" s="83">
        <v>3.4570601851851857E-4</v>
      </c>
      <c r="K24" s="84">
        <f t="shared" si="1"/>
        <v>60.26314908433492</v>
      </c>
      <c r="L24" s="85" t="s">
        <v>42</v>
      </c>
      <c r="M24" s="86"/>
      <c r="O24" s="88" t="s">
        <v>43</v>
      </c>
    </row>
    <row r="25" spans="1:15" s="87" customFormat="1" ht="30" customHeight="1" x14ac:dyDescent="0.25">
      <c r="A25" s="77">
        <v>3</v>
      </c>
      <c r="B25" s="78">
        <v>167</v>
      </c>
      <c r="C25" s="79" t="str">
        <f>VLOOKUP(B25,[1]Список!$A$1:$F$551,2,0)</f>
        <v>10112709637</v>
      </c>
      <c r="D25" s="80" t="str">
        <f>VLOOKUP(B25,[1]Список!$A$1:$F$551,3,0)</f>
        <v>ФАРАФОНТОВА Елизавета</v>
      </c>
      <c r="E25" s="81">
        <f>VLOOKUP(B25,[1]Список!$A$1:$F$551,4,0)</f>
        <v>39296</v>
      </c>
      <c r="F25" s="79" t="str">
        <f>VLOOKUP(B25,[1]Список!$A$1:$F$551,5,0)</f>
        <v>МС</v>
      </c>
      <c r="G25" s="79" t="str">
        <f>VLOOKUP(B25,[1]Список!$A$1:$F$551,6,0)</f>
        <v>Москва</v>
      </c>
      <c r="H25" s="82">
        <v>1.1072916666666668E-4</v>
      </c>
      <c r="I25" s="82">
        <f t="shared" si="0"/>
        <v>2.4076388888888888E-4</v>
      </c>
      <c r="J25" s="83">
        <v>3.5149305555555558E-4</v>
      </c>
      <c r="K25" s="84">
        <f t="shared" si="1"/>
        <v>59.270967104613256</v>
      </c>
      <c r="L25" s="85" t="s">
        <v>42</v>
      </c>
      <c r="M25" s="86"/>
      <c r="O25" s="88" t="s">
        <v>44</v>
      </c>
    </row>
    <row r="26" spans="1:15" s="87" customFormat="1" ht="30" customHeight="1" x14ac:dyDescent="0.25">
      <c r="A26" s="77">
        <v>4</v>
      </c>
      <c r="B26" s="78">
        <v>137</v>
      </c>
      <c r="C26" s="79">
        <f>VLOOKUP(B26,[1]Список!$A$1:$F$551,2,0)</f>
        <v>10132789849</v>
      </c>
      <c r="D26" s="80" t="str">
        <f>VLOOKUP(B26,[1]Список!$A$1:$F$551,3,0)</f>
        <v>ЛУЧИНА Виктория</v>
      </c>
      <c r="E26" s="81">
        <f>VLOOKUP(B26,[1]Список!$A$1:$F$551,4,0)</f>
        <v>39558</v>
      </c>
      <c r="F26" s="79" t="str">
        <f>VLOOKUP(B26,[1]Список!$A$1:$F$551,5,0)</f>
        <v>МС</v>
      </c>
      <c r="G26" s="79" t="str">
        <f>VLOOKUP(B26,[1]Список!$A$1:$F$551,6,0)</f>
        <v>Тульская область</v>
      </c>
      <c r="H26" s="82">
        <v>1.0875000000000001E-4</v>
      </c>
      <c r="I26" s="82">
        <f t="shared" si="0"/>
        <v>2.4586805555555549E-4</v>
      </c>
      <c r="J26" s="83">
        <v>3.546180555555555E-4</v>
      </c>
      <c r="K26" s="84">
        <f t="shared" si="1"/>
        <v>58.748653676686587</v>
      </c>
      <c r="L26" s="85" t="s">
        <v>42</v>
      </c>
      <c r="M26" s="86"/>
      <c r="O26" s="88" t="s">
        <v>45</v>
      </c>
    </row>
    <row r="27" spans="1:15" s="87" customFormat="1" ht="30" customHeight="1" x14ac:dyDescent="0.25">
      <c r="A27" s="77">
        <v>5</v>
      </c>
      <c r="B27" s="78">
        <v>111</v>
      </c>
      <c r="C27" s="79">
        <f>VLOOKUP(B27,[1]Список!$A$1:$F$551,2,0)</f>
        <v>10128419492</v>
      </c>
      <c r="D27" s="80" t="str">
        <f>VLOOKUP(B27,[1]Список!$A$1:$F$551,3,0)</f>
        <v>СТУДЕННИКОВА Ярослава</v>
      </c>
      <c r="E27" s="81">
        <f>VLOOKUP(B27,[1]Список!$A$1:$F$551,4,0)</f>
        <v>39785</v>
      </c>
      <c r="F27" s="79" t="str">
        <f>VLOOKUP(B27,[1]Список!$A$1:$F$551,5,0)</f>
        <v>МС</v>
      </c>
      <c r="G27" s="79" t="str">
        <f>VLOOKUP(B27,[1]Список!$A$1:$F$551,6,0)</f>
        <v>Москва</v>
      </c>
      <c r="H27" s="82">
        <v>1.134837962962963E-4</v>
      </c>
      <c r="I27" s="82">
        <f t="shared" si="0"/>
        <v>2.4202546296296293E-4</v>
      </c>
      <c r="J27" s="83">
        <v>3.5550925925925924E-4</v>
      </c>
      <c r="K27" s="84">
        <f t="shared" si="1"/>
        <v>58.601380388071362</v>
      </c>
      <c r="L27" s="85" t="s">
        <v>42</v>
      </c>
      <c r="M27" s="86"/>
      <c r="O27" s="88" t="s">
        <v>46</v>
      </c>
    </row>
    <row r="28" spans="1:15" s="87" customFormat="1" ht="30" customHeight="1" x14ac:dyDescent="0.25">
      <c r="A28" s="77">
        <v>6</v>
      </c>
      <c r="B28" s="78">
        <v>109</v>
      </c>
      <c r="C28" s="79">
        <f>VLOOKUP(B28,[1]Список!$A$1:$F$551,2,0)</f>
        <v>10112463400</v>
      </c>
      <c r="D28" s="80" t="str">
        <f>VLOOKUP(B28,[1]Список!$A$1:$F$551,3,0)</f>
        <v>САШЕНКОВА Александра</v>
      </c>
      <c r="E28" s="81">
        <f>VLOOKUP(B28,[1]Список!$A$1:$F$551,4,0)</f>
        <v>39458</v>
      </c>
      <c r="F28" s="79" t="str">
        <f>VLOOKUP(B28,[1]Список!$A$1:$F$551,5,0)</f>
        <v>КМС</v>
      </c>
      <c r="G28" s="79" t="str">
        <f>VLOOKUP(B28,[1]Список!$A$1:$F$551,6,0)</f>
        <v>Москва</v>
      </c>
      <c r="H28" s="82">
        <v>1.1416666666666667E-4</v>
      </c>
      <c r="I28" s="82">
        <f t="shared" si="0"/>
        <v>2.4292824074074071E-4</v>
      </c>
      <c r="J28" s="83">
        <v>3.5709490740740737E-4</v>
      </c>
      <c r="K28" s="84">
        <f t="shared" si="1"/>
        <v>58.341166175088325</v>
      </c>
      <c r="L28" s="85" t="s">
        <v>42</v>
      </c>
      <c r="M28" s="86"/>
      <c r="O28" s="88" t="s">
        <v>47</v>
      </c>
    </row>
    <row r="29" spans="1:15" s="87" customFormat="1" ht="30" customHeight="1" x14ac:dyDescent="0.25">
      <c r="A29" s="77">
        <v>7</v>
      </c>
      <c r="B29" s="78">
        <v>125</v>
      </c>
      <c r="C29" s="79">
        <f>VLOOKUP(B29,[1]Список!$A$1:$F$551,2,0)</f>
        <v>10130128817</v>
      </c>
      <c r="D29" s="80" t="str">
        <f>VLOOKUP(B29,[1]Список!$A$1:$F$551,3,0)</f>
        <v>АЛЯКРИНСКАЯ София</v>
      </c>
      <c r="E29" s="81">
        <f>VLOOKUP(B29,[1]Список!$A$1:$F$551,4,0)</f>
        <v>40101</v>
      </c>
      <c r="F29" s="79" t="str">
        <f>VLOOKUP(B29,[1]Список!$A$1:$F$551,5,0)</f>
        <v>КМС</v>
      </c>
      <c r="G29" s="79" t="str">
        <f>VLOOKUP(B29,[1]Список!$A$1:$F$551,6,0)</f>
        <v>Москва</v>
      </c>
      <c r="H29" s="82">
        <v>1.1949074074074074E-4</v>
      </c>
      <c r="I29" s="82">
        <f t="shared" si="0"/>
        <v>2.3998842592592599E-4</v>
      </c>
      <c r="J29" s="83">
        <v>3.5947916666666675E-4</v>
      </c>
      <c r="K29" s="84">
        <f t="shared" si="1"/>
        <v>57.954216169226299</v>
      </c>
      <c r="L29" s="85" t="s">
        <v>48</v>
      </c>
      <c r="M29" s="86"/>
      <c r="O29" s="88" t="s">
        <v>49</v>
      </c>
    </row>
    <row r="30" spans="1:15" s="87" customFormat="1" ht="30" customHeight="1" x14ac:dyDescent="0.25">
      <c r="A30" s="77">
        <v>8</v>
      </c>
      <c r="B30" s="78">
        <v>128</v>
      </c>
      <c r="C30" s="79">
        <f>VLOOKUP(B30,[1]Список!$A$1:$F$551,2,0)</f>
        <v>10083844154</v>
      </c>
      <c r="D30" s="80" t="str">
        <f>VLOOKUP(B30,[1]Список!$A$1:$F$551,3,0)</f>
        <v xml:space="preserve">СМИРНОВА Анна </v>
      </c>
      <c r="E30" s="81">
        <f>VLOOKUP(B30,[1]Список!$A$1:$F$551,4,0)</f>
        <v>39353</v>
      </c>
      <c r="F30" s="79" t="str">
        <f>VLOOKUP(B30,[1]Список!$A$1:$F$551,5,0)</f>
        <v>КМС</v>
      </c>
      <c r="G30" s="79" t="str">
        <f>VLOOKUP(B30,[1]Список!$A$1:$F$551,6,0)</f>
        <v>Москва</v>
      </c>
      <c r="H30" s="82">
        <v>1.1387731481481482E-4</v>
      </c>
      <c r="I30" s="82">
        <f t="shared" si="0"/>
        <v>2.4818287037037034E-4</v>
      </c>
      <c r="J30" s="83">
        <v>3.6206018518518515E-4</v>
      </c>
      <c r="K30" s="84">
        <f t="shared" si="1"/>
        <v>57.541077936193339</v>
      </c>
      <c r="L30" s="85" t="s">
        <v>48</v>
      </c>
      <c r="M30" s="86"/>
    </row>
    <row r="31" spans="1:15" s="87" customFormat="1" ht="30" customHeight="1" x14ac:dyDescent="0.25">
      <c r="A31" s="77">
        <v>9</v>
      </c>
      <c r="B31" s="78">
        <v>154</v>
      </c>
      <c r="C31" s="79">
        <f>VLOOKUP(B31,[1]Список!$A$1:$F$551,2,0)</f>
        <v>10127613180</v>
      </c>
      <c r="D31" s="80" t="str">
        <f>VLOOKUP(B31,[1]Список!$A$1:$F$551,3,0)</f>
        <v>ПЕРШИНА Анастасия</v>
      </c>
      <c r="E31" s="81">
        <f>VLOOKUP(B31,[1]Список!$A$1:$F$551,4,0)</f>
        <v>39810</v>
      </c>
      <c r="F31" s="79" t="str">
        <f>VLOOKUP(B31,[1]Список!$A$1:$F$551,5,0)</f>
        <v>КМС</v>
      </c>
      <c r="G31" s="79" t="str">
        <f>VLOOKUP(B31,[1]Список!$A$1:$F$551,6,0)</f>
        <v>Санкт-Петербург</v>
      </c>
      <c r="H31" s="82">
        <v>1.1189814814814813E-4</v>
      </c>
      <c r="I31" s="82">
        <f t="shared" si="0"/>
        <v>2.5158564814814813E-4</v>
      </c>
      <c r="J31" s="83">
        <v>3.6348379629629627E-4</v>
      </c>
      <c r="K31" s="84">
        <f t="shared" si="1"/>
        <v>57.315714058270977</v>
      </c>
      <c r="L31" s="85" t="s">
        <v>48</v>
      </c>
      <c r="M31" s="86"/>
    </row>
    <row r="32" spans="1:15" s="87" customFormat="1" ht="30" customHeight="1" x14ac:dyDescent="0.25">
      <c r="A32" s="77">
        <v>10</v>
      </c>
      <c r="B32" s="78">
        <v>152</v>
      </c>
      <c r="C32" s="79">
        <f>VLOOKUP(B32,[1]Список!$A$1:$F$551,2,0)</f>
        <v>10090053164</v>
      </c>
      <c r="D32" s="80" t="str">
        <f>VLOOKUP(B32,[1]Список!$A$1:$F$551,3,0)</f>
        <v>КЛИМЕНКО Эвелина</v>
      </c>
      <c r="E32" s="81">
        <f>VLOOKUP(B32,[1]Список!$A$1:$F$551,4,0)</f>
        <v>39217</v>
      </c>
      <c r="F32" s="79" t="str">
        <f>VLOOKUP(B32,[1]Список!$A$1:$F$551,5,0)</f>
        <v>КМС</v>
      </c>
      <c r="G32" s="79" t="str">
        <f>VLOOKUP(B32,[1]Список!$A$1:$F$551,6,0)</f>
        <v>Санкт-Петербург</v>
      </c>
      <c r="H32" s="82">
        <v>1.120601851851852E-4</v>
      </c>
      <c r="I32" s="82">
        <f t="shared" si="0"/>
        <v>2.5644675925925916E-4</v>
      </c>
      <c r="J32" s="83">
        <v>3.6850694444444436E-4</v>
      </c>
      <c r="K32" s="84">
        <f t="shared" si="1"/>
        <v>56.534438895693967</v>
      </c>
      <c r="L32" s="85" t="s">
        <v>48</v>
      </c>
      <c r="M32" s="86"/>
    </row>
    <row r="33" spans="1:17" s="87" customFormat="1" ht="30" customHeight="1" x14ac:dyDescent="0.25">
      <c r="A33" s="77">
        <v>11</v>
      </c>
      <c r="B33" s="78">
        <v>168</v>
      </c>
      <c r="C33" s="79" t="str">
        <f>VLOOKUP(B33,[1]Список!$A$1:$F$551,2,0)</f>
        <v>10120120235</v>
      </c>
      <c r="D33" s="80" t="str">
        <f>VLOOKUP(B33,[1]Список!$A$1:$F$551,3,0)</f>
        <v>ГОЛУЕНКО Дарья</v>
      </c>
      <c r="E33" s="81">
        <f>VLOOKUP(B33,[1]Список!$A$1:$F$551,4,0)</f>
        <v>39166</v>
      </c>
      <c r="F33" s="79" t="str">
        <f>VLOOKUP(B33,[1]Список!$A$1:$F$551,5,0)</f>
        <v>КМС</v>
      </c>
      <c r="G33" s="79" t="str">
        <f>VLOOKUP(B33,[1]Список!$A$1:$F$551,6,0)</f>
        <v>Москва</v>
      </c>
      <c r="H33" s="82">
        <v>1.1284722222222223E-4</v>
      </c>
      <c r="I33" s="82">
        <f t="shared" si="0"/>
        <v>2.562731481481481E-4</v>
      </c>
      <c r="J33" s="83">
        <v>3.6912037037037035E-4</v>
      </c>
      <c r="K33" s="84">
        <f t="shared" si="1"/>
        <v>56.440486642418165</v>
      </c>
      <c r="L33" s="85" t="s">
        <v>48</v>
      </c>
      <c r="M33" s="86"/>
    </row>
    <row r="34" spans="1:17" s="87" customFormat="1" ht="30" customHeight="1" x14ac:dyDescent="0.25">
      <c r="A34" s="77">
        <v>12</v>
      </c>
      <c r="B34" s="78">
        <v>112</v>
      </c>
      <c r="C34" s="79">
        <f>VLOOKUP(B34,[1]Список!$A$1:$F$551,2,0)</f>
        <v>10137270643</v>
      </c>
      <c r="D34" s="80" t="str">
        <f>VLOOKUP(B34,[1]Список!$A$1:$F$551,3,0)</f>
        <v>АЛЕКСЕЕВА Васса</v>
      </c>
      <c r="E34" s="81">
        <f>VLOOKUP(B34,[1]Список!$A$1:$F$551,4,0)</f>
        <v>39897</v>
      </c>
      <c r="F34" s="79" t="str">
        <f>VLOOKUP(B34,[1]Список!$A$1:$F$551,5,0)</f>
        <v>КМС</v>
      </c>
      <c r="G34" s="79" t="str">
        <f>VLOOKUP(B34,[1]Список!$A$1:$F$551,6,0)</f>
        <v>Москва</v>
      </c>
      <c r="H34" s="82">
        <v>1.193287037037037E-4</v>
      </c>
      <c r="I34" s="82">
        <f t="shared" si="0"/>
        <v>2.509837962962963E-4</v>
      </c>
      <c r="J34" s="83">
        <v>3.7031249999999998E-4</v>
      </c>
      <c r="K34" s="84">
        <f t="shared" si="1"/>
        <v>56.258790436005626</v>
      </c>
      <c r="L34" s="85" t="s">
        <v>48</v>
      </c>
      <c r="M34" s="86"/>
    </row>
    <row r="35" spans="1:17" s="87" customFormat="1" ht="30" customHeight="1" x14ac:dyDescent="0.25">
      <c r="A35" s="77">
        <v>13</v>
      </c>
      <c r="B35" s="78">
        <v>153</v>
      </c>
      <c r="C35" s="79">
        <f>VLOOKUP(B35,[1]Список!$A$1:$F$551,2,0)</f>
        <v>10137422207</v>
      </c>
      <c r="D35" s="80" t="str">
        <f>VLOOKUP(B35,[1]Список!$A$1:$F$551,3,0)</f>
        <v>БЕЛЯЕВА Мария</v>
      </c>
      <c r="E35" s="81">
        <f>VLOOKUP(B35,[1]Список!$A$1:$F$551,4,0)</f>
        <v>39866</v>
      </c>
      <c r="F35" s="79" t="str">
        <f>VLOOKUP(B35,[1]Список!$A$1:$F$551,5,0)</f>
        <v>МС</v>
      </c>
      <c r="G35" s="79" t="str">
        <f>VLOOKUP(B35,[1]Список!$A$1:$F$551,6,0)</f>
        <v>Санкт-Петербург</v>
      </c>
      <c r="H35" s="82">
        <v>1.1482638888888888E-4</v>
      </c>
      <c r="I35" s="82">
        <f t="shared" si="0"/>
        <v>2.5587962962962966E-4</v>
      </c>
      <c r="J35" s="83">
        <v>3.7070601851851853E-4</v>
      </c>
      <c r="K35" s="84">
        <f t="shared" si="1"/>
        <v>56.199069593181171</v>
      </c>
      <c r="L35" s="85" t="s">
        <v>48</v>
      </c>
      <c r="M35" s="86"/>
    </row>
    <row r="36" spans="1:17" s="87" customFormat="1" ht="30" customHeight="1" x14ac:dyDescent="0.25">
      <c r="A36" s="77">
        <v>14</v>
      </c>
      <c r="B36" s="78">
        <v>139</v>
      </c>
      <c r="C36" s="79">
        <f>VLOOKUP(B36,[1]Список!$A$1:$F$551,2,0)</f>
        <v>10137919432</v>
      </c>
      <c r="D36" s="80" t="str">
        <f>VLOOKUP(B36,[1]Список!$A$1:$F$551,3,0)</f>
        <v>ЕРМОЛОВА Мария</v>
      </c>
      <c r="E36" s="81">
        <f>VLOOKUP(B36,[1]Список!$A$1:$F$551,4,0)</f>
        <v>39688</v>
      </c>
      <c r="F36" s="79" t="str">
        <f>VLOOKUP(B36,[1]Список!$A$1:$F$551,5,0)</f>
        <v>КМС</v>
      </c>
      <c r="G36" s="79" t="str">
        <f>VLOOKUP(B36,[1]Список!$A$1:$F$551,6,0)</f>
        <v>Тульская область</v>
      </c>
      <c r="H36" s="82">
        <v>1.1833333333333334E-4</v>
      </c>
      <c r="I36" s="82">
        <f t="shared" si="0"/>
        <v>2.5306712962962956E-4</v>
      </c>
      <c r="J36" s="83">
        <v>3.7140046296296292E-4</v>
      </c>
      <c r="K36" s="84">
        <f t="shared" si="1"/>
        <v>56.093988594222324</v>
      </c>
      <c r="L36" s="85" t="s">
        <v>48</v>
      </c>
      <c r="M36" s="86"/>
    </row>
    <row r="37" spans="1:17" s="87" customFormat="1" ht="30" customHeight="1" x14ac:dyDescent="0.25">
      <c r="A37" s="77">
        <v>15</v>
      </c>
      <c r="B37" s="78">
        <v>119</v>
      </c>
      <c r="C37" s="79">
        <f>VLOOKUP(B37,[1]Список!$A$1:$F$551,2,0)</f>
        <v>10130164280</v>
      </c>
      <c r="D37" s="80" t="str">
        <f>VLOOKUP(B37,[1]Список!$A$1:$F$551,3,0)</f>
        <v>БОСАРГИНА Дарья</v>
      </c>
      <c r="E37" s="81">
        <f>VLOOKUP(B37,[1]Список!$A$1:$F$551,4,0)</f>
        <v>39492</v>
      </c>
      <c r="F37" s="79" t="str">
        <f>VLOOKUP(B37,[1]Список!$A$1:$F$551,5,0)</f>
        <v>КМС</v>
      </c>
      <c r="G37" s="79" t="str">
        <f>VLOOKUP(B37,[1]Список!$A$1:$F$551,6,0)</f>
        <v>Москва</v>
      </c>
      <c r="H37" s="82">
        <v>1.1905092592592592E-4</v>
      </c>
      <c r="I37" s="82">
        <f t="shared" si="0"/>
        <v>2.5450231481481477E-4</v>
      </c>
      <c r="J37" s="83">
        <v>3.735532407407407E-4</v>
      </c>
      <c r="K37" s="84">
        <f t="shared" si="1"/>
        <v>55.770720371804806</v>
      </c>
      <c r="L37" s="85" t="s">
        <v>48</v>
      </c>
      <c r="M37" s="86"/>
    </row>
    <row r="38" spans="1:17" s="87" customFormat="1" ht="30" customHeight="1" x14ac:dyDescent="0.25">
      <c r="A38" s="77">
        <v>16</v>
      </c>
      <c r="B38" s="78">
        <v>140</v>
      </c>
      <c r="C38" s="79">
        <f>VLOOKUP(B38,[1]Список!$A$1:$F$551,2,0)</f>
        <v>10132790051</v>
      </c>
      <c r="D38" s="80" t="str">
        <f>VLOOKUP(B38,[1]Список!$A$1:$F$551,3,0)</f>
        <v>ДРОЗДОВА Ольга</v>
      </c>
      <c r="E38" s="81">
        <f>VLOOKUP(B38,[1]Список!$A$1:$F$551,4,0)</f>
        <v>39616</v>
      </c>
      <c r="F38" s="79" t="str">
        <f>VLOOKUP(B38,[1]Список!$A$1:$F$551,5,0)</f>
        <v>КМС</v>
      </c>
      <c r="G38" s="79" t="str">
        <f>VLOOKUP(B38,[1]Список!$A$1:$F$551,6,0)</f>
        <v>Тульская область</v>
      </c>
      <c r="H38" s="82">
        <v>1.1655092592592593E-4</v>
      </c>
      <c r="I38" s="82">
        <f t="shared" si="0"/>
        <v>2.6057870370370373E-4</v>
      </c>
      <c r="J38" s="83">
        <v>3.7712962962962966E-4</v>
      </c>
      <c r="K38" s="84">
        <f t="shared" si="1"/>
        <v>55.241836484163997</v>
      </c>
      <c r="L38" s="85" t="s">
        <v>50</v>
      </c>
      <c r="M38" s="86"/>
    </row>
    <row r="39" spans="1:17" s="87" customFormat="1" ht="30" customHeight="1" x14ac:dyDescent="0.25">
      <c r="A39" s="77">
        <v>17</v>
      </c>
      <c r="B39" s="78">
        <v>166</v>
      </c>
      <c r="C39" s="79" t="str">
        <f>VLOOKUP(B39,[1]Список!$A$1:$F$551,2,0)</f>
        <v>10145133302</v>
      </c>
      <c r="D39" s="80" t="str">
        <f>VLOOKUP(B39,[1]Список!$A$1:$F$551,3,0)</f>
        <v>ИГНАТЬЕВА Анастасия</v>
      </c>
      <c r="E39" s="81">
        <f>VLOOKUP(B39,[1]Список!$A$1:$F$551,4,0)</f>
        <v>40264</v>
      </c>
      <c r="F39" s="79" t="str">
        <f>VLOOKUP(B39,[1]Список!$A$1:$F$551,5,0)</f>
        <v>1 сп.р.</v>
      </c>
      <c r="G39" s="79" t="str">
        <f>VLOOKUP(B39,[1]Список!$A$1:$F$551,6,0)</f>
        <v>Москва</v>
      </c>
      <c r="H39" s="82">
        <v>1.2159722222222223E-4</v>
      </c>
      <c r="I39" s="82">
        <f t="shared" si="0"/>
        <v>2.5790509259259256E-4</v>
      </c>
      <c r="J39" s="83">
        <v>3.7950231481481477E-4</v>
      </c>
      <c r="K39" s="84">
        <f t="shared" si="1"/>
        <v>54.896459178382997</v>
      </c>
      <c r="L39" s="85" t="s">
        <v>50</v>
      </c>
      <c r="M39" s="86"/>
    </row>
    <row r="40" spans="1:17" s="87" customFormat="1" ht="30" customHeight="1" x14ac:dyDescent="0.25">
      <c r="A40" s="77">
        <v>18</v>
      </c>
      <c r="B40" s="78">
        <v>138</v>
      </c>
      <c r="C40" s="79">
        <f>VLOOKUP(B40,[1]Список!$A$1:$F$551,2,0)</f>
        <v>10142335255</v>
      </c>
      <c r="D40" s="80" t="str">
        <f>VLOOKUP(B40,[1]Список!$A$1:$F$551,3,0)</f>
        <v>ГВОЗДЕВА Диана</v>
      </c>
      <c r="E40" s="81">
        <f>VLOOKUP(B40,[1]Список!$A$1:$F$551,4,0)</f>
        <v>39650</v>
      </c>
      <c r="F40" s="79" t="str">
        <f>VLOOKUP(B40,[1]Список!$A$1:$F$551,5,0)</f>
        <v>КМС</v>
      </c>
      <c r="G40" s="79" t="str">
        <f>VLOOKUP(B40,[1]Список!$A$1:$F$551,6,0)</f>
        <v>Тульская область</v>
      </c>
      <c r="H40" s="82">
        <v>1.1690972222222224E-4</v>
      </c>
      <c r="I40" s="82">
        <f t="shared" si="0"/>
        <v>2.6587962962962964E-4</v>
      </c>
      <c r="J40" s="83">
        <v>3.8278935185185188E-4</v>
      </c>
      <c r="K40" s="84">
        <f t="shared" si="1"/>
        <v>54.425059716384958</v>
      </c>
      <c r="L40" s="85" t="s">
        <v>50</v>
      </c>
      <c r="M40" s="86"/>
    </row>
    <row r="41" spans="1:17" s="87" customFormat="1" ht="30" customHeight="1" x14ac:dyDescent="0.25">
      <c r="A41" s="77">
        <v>19</v>
      </c>
      <c r="B41" s="78">
        <v>169</v>
      </c>
      <c r="C41" s="79" t="str">
        <f>VLOOKUP(B41,[1]Список!$A$1:$F$551,2,0)</f>
        <v>10145085611</v>
      </c>
      <c r="D41" s="80" t="str">
        <f>VLOOKUP(B41,[1]Список!$A$1:$F$551,3,0)</f>
        <v>АНДРЮШИНА Маргарита</v>
      </c>
      <c r="E41" s="81">
        <f>VLOOKUP(B41,[1]Список!$A$1:$F$551,4,0)</f>
        <v>40472</v>
      </c>
      <c r="F41" s="79" t="str">
        <f>VLOOKUP(B41,[1]Список!$A$1:$F$551,5,0)</f>
        <v>1 сп.р.</v>
      </c>
      <c r="G41" s="79" t="str">
        <f>VLOOKUP(B41,[1]Список!$A$1:$F$551,6,0)</f>
        <v>Москва</v>
      </c>
      <c r="H41" s="82">
        <v>1.2291666666666665E-4</v>
      </c>
      <c r="I41" s="82">
        <f t="shared" si="0"/>
        <v>2.6542824074074066E-4</v>
      </c>
      <c r="J41" s="83">
        <v>3.8834490740740735E-4</v>
      </c>
      <c r="K41" s="84">
        <f t="shared" si="1"/>
        <v>53.646469764253581</v>
      </c>
      <c r="L41" s="85" t="s">
        <v>50</v>
      </c>
      <c r="M41" s="86"/>
    </row>
    <row r="42" spans="1:17" s="87" customFormat="1" ht="30" customHeight="1" x14ac:dyDescent="0.25">
      <c r="A42" s="77">
        <v>20</v>
      </c>
      <c r="B42" s="78">
        <v>113</v>
      </c>
      <c r="C42" s="79">
        <f>VLOOKUP(B42,[1]Список!$A$1:$F$551,2,0)</f>
        <v>10136925786</v>
      </c>
      <c r="D42" s="80" t="str">
        <f>VLOOKUP(B42,[1]Список!$A$1:$F$551,3,0)</f>
        <v>БИРЮКОВА Элина</v>
      </c>
      <c r="E42" s="81">
        <f>VLOOKUP(B42,[1]Список!$A$1:$F$551,4,0)</f>
        <v>40372</v>
      </c>
      <c r="F42" s="79" t="str">
        <f>VLOOKUP(B42,[1]Список!$A$1:$F$551,5,0)</f>
        <v>2 сп.р.</v>
      </c>
      <c r="G42" s="79" t="str">
        <f>VLOOKUP(B42,[1]Список!$A$1:$F$551,6,0)</f>
        <v>Москва</v>
      </c>
      <c r="H42" s="82">
        <v>1.2168981481481482E-4</v>
      </c>
      <c r="I42" s="82">
        <f t="shared" si="0"/>
        <v>2.6914351851851849E-4</v>
      </c>
      <c r="J42" s="83">
        <v>3.9083333333333331E-4</v>
      </c>
      <c r="K42" s="84">
        <f t="shared" si="1"/>
        <v>53.304904051172713</v>
      </c>
      <c r="L42" s="85" t="s">
        <v>50</v>
      </c>
      <c r="M42" s="86"/>
    </row>
    <row r="43" spans="1:17" s="87" customFormat="1" ht="30" customHeight="1" x14ac:dyDescent="0.25">
      <c r="A43" s="77">
        <v>21</v>
      </c>
      <c r="B43" s="78">
        <v>120</v>
      </c>
      <c r="C43" s="79">
        <f>VLOOKUP(B43,[1]Список!$A$1:$F$551,2,0)</f>
        <v>10116260544</v>
      </c>
      <c r="D43" s="80" t="str">
        <f>VLOOKUP(B43,[1]Список!$A$1:$F$551,3,0)</f>
        <v>БАЖЕНОВА Кристина</v>
      </c>
      <c r="E43" s="81">
        <f>VLOOKUP(B43,[1]Список!$A$1:$F$551,4,0)</f>
        <v>39526</v>
      </c>
      <c r="F43" s="79" t="str">
        <f>VLOOKUP(B43,[1]Список!$A$1:$F$551,5,0)</f>
        <v>КМС</v>
      </c>
      <c r="G43" s="79" t="str">
        <f>VLOOKUP(B43,[1]Список!$A$1:$F$551,6,0)</f>
        <v>Москва</v>
      </c>
      <c r="H43" s="82">
        <v>1.2270833333333334E-4</v>
      </c>
      <c r="I43" s="82">
        <f t="shared" si="0"/>
        <v>2.706828703703704E-4</v>
      </c>
      <c r="J43" s="83">
        <v>3.9339120370370374E-4</v>
      </c>
      <c r="K43" s="84">
        <f t="shared" si="1"/>
        <v>52.958310041484005</v>
      </c>
      <c r="L43" s="85" t="s">
        <v>50</v>
      </c>
      <c r="M43" s="86"/>
    </row>
    <row r="44" spans="1:17" s="87" customFormat="1" ht="30" customHeight="1" x14ac:dyDescent="0.25">
      <c r="A44" s="77">
        <v>22</v>
      </c>
      <c r="B44" s="85">
        <v>165</v>
      </c>
      <c r="C44" s="79" t="str">
        <f>VLOOKUP(B44,[1]Список!$A$1:$F$551,2,0)</f>
        <v>дог.49490</v>
      </c>
      <c r="D44" s="80" t="str">
        <f>VLOOKUP(B44,[1]Список!$A$1:$F$551,3,0)</f>
        <v>ЛЕПЕХА Диана</v>
      </c>
      <c r="E44" s="81">
        <f>VLOOKUP(B44,[1]Список!$A$1:$F$551,4,0)</f>
        <v>40417</v>
      </c>
      <c r="F44" s="79" t="str">
        <f>VLOOKUP(B44,[1]Список!$A$1:$F$551,5,0)</f>
        <v>1 сп.р.</v>
      </c>
      <c r="G44" s="79" t="str">
        <f>VLOOKUP(B44,[1]Список!$A$1:$F$551,6,0)</f>
        <v>Москва</v>
      </c>
      <c r="H44" s="82">
        <v>1.2842592592592593E-4</v>
      </c>
      <c r="I44" s="82">
        <f t="shared" si="0"/>
        <v>2.7192129629629631E-4</v>
      </c>
      <c r="J44" s="83">
        <v>4.0034722222222224E-4</v>
      </c>
      <c r="K44" s="89">
        <f t="shared" si="1"/>
        <v>52.038161318300084</v>
      </c>
      <c r="L44" s="85" t="s">
        <v>51</v>
      </c>
      <c r="M44" s="86"/>
    </row>
    <row r="45" spans="1:17" s="87" customFormat="1" ht="30" customHeight="1" x14ac:dyDescent="0.25">
      <c r="A45" s="77">
        <v>23</v>
      </c>
      <c r="B45" s="78">
        <v>122</v>
      </c>
      <c r="C45" s="79">
        <f>VLOOKUP(B45,[1]Список!$A$1:$F$551,2,0)</f>
        <v>10148315913</v>
      </c>
      <c r="D45" s="80" t="str">
        <f>VLOOKUP(B45,[1]Список!$A$1:$F$551,3,0)</f>
        <v>АРКИЛОВИЧ Устинья</v>
      </c>
      <c r="E45" s="81">
        <f>VLOOKUP(B45,[1]Список!$A$1:$F$551,4,0)</f>
        <v>40014</v>
      </c>
      <c r="F45" s="79" t="str">
        <f>VLOOKUP(B45,[1]Список!$A$1:$F$551,5,0)</f>
        <v>2 сп.р.</v>
      </c>
      <c r="G45" s="79" t="str">
        <f>VLOOKUP(B45,[1]Список!$A$1:$F$551,6,0)</f>
        <v>Москва</v>
      </c>
      <c r="H45" s="82">
        <v>1.249537037037037E-4</v>
      </c>
      <c r="I45" s="82">
        <f t="shared" si="0"/>
        <v>2.7714120370370371E-4</v>
      </c>
      <c r="J45" s="83">
        <v>4.0209490740740738E-4</v>
      </c>
      <c r="K45" s="84">
        <f t="shared" si="1"/>
        <v>51.811980081172109</v>
      </c>
      <c r="L45" s="85" t="s">
        <v>51</v>
      </c>
      <c r="M45" s="86"/>
    </row>
    <row r="46" spans="1:17" s="87" customFormat="1" ht="30" customHeight="1" x14ac:dyDescent="0.25">
      <c r="A46" s="77">
        <v>24</v>
      </c>
      <c r="B46" s="78">
        <v>143</v>
      </c>
      <c r="C46" s="79">
        <f>VLOOKUP(B46,[1]Список!$A$1:$F$551,2,0)</f>
        <v>10143149146</v>
      </c>
      <c r="D46" s="80" t="str">
        <f>VLOOKUP(B46,[1]Список!$A$1:$F$551,3,0)</f>
        <v>СИБАЕВА Снежана</v>
      </c>
      <c r="E46" s="81">
        <f>VLOOKUP(B46,[1]Список!$A$1:$F$551,4,0)</f>
        <v>39402</v>
      </c>
      <c r="F46" s="79" t="str">
        <f>VLOOKUP(B46,[1]Список!$A$1:$F$551,5,0)</f>
        <v>КМС</v>
      </c>
      <c r="G46" s="79" t="str">
        <f>VLOOKUP(B46,[1]Список!$A$1:$F$551,6,0)</f>
        <v>Тульская область</v>
      </c>
      <c r="H46" s="82">
        <v>1.232175925925926E-4</v>
      </c>
      <c r="I46" s="82">
        <f t="shared" si="0"/>
        <v>2.7975694444444445E-4</v>
      </c>
      <c r="J46" s="83">
        <v>4.0297453703703703E-4</v>
      </c>
      <c r="K46" s="84">
        <f t="shared" si="1"/>
        <v>51.698882729701005</v>
      </c>
      <c r="L46" s="85" t="s">
        <v>51</v>
      </c>
      <c r="M46" s="86"/>
    </row>
    <row r="47" spans="1:17" s="87" customFormat="1" ht="30" customHeight="1" x14ac:dyDescent="0.25">
      <c r="A47" s="77">
        <v>25</v>
      </c>
      <c r="B47" s="78">
        <v>142</v>
      </c>
      <c r="C47" s="79">
        <f>VLOOKUP(B47,[1]Список!$A$1:$F$551,2,0)</f>
        <v>10130345045</v>
      </c>
      <c r="D47" s="80" t="str">
        <f>VLOOKUP(B47,[1]Список!$A$1:$F$551,3,0)</f>
        <v>СОКОЛОВА Софья</v>
      </c>
      <c r="E47" s="81">
        <f>VLOOKUP(B47,[1]Список!$A$1:$F$551,4,0)</f>
        <v>39106</v>
      </c>
      <c r="F47" s="79" t="str">
        <f>VLOOKUP(B47,[1]Список!$A$1:$F$551,5,0)</f>
        <v>КМС</v>
      </c>
      <c r="G47" s="79" t="str">
        <f>VLOOKUP(B47,[1]Список!$A$1:$F$551,6,0)</f>
        <v>Тульская область</v>
      </c>
      <c r="H47" s="82">
        <v>1.2353009259259259E-4</v>
      </c>
      <c r="I47" s="82">
        <f t="shared" si="0"/>
        <v>2.853703703703704E-4</v>
      </c>
      <c r="J47" s="83">
        <v>4.0890046296296296E-4</v>
      </c>
      <c r="K47" s="84">
        <f t="shared" si="1"/>
        <v>50.949644767754535</v>
      </c>
      <c r="L47" s="85" t="s">
        <v>51</v>
      </c>
      <c r="M47" s="86"/>
    </row>
    <row r="48" spans="1:17" s="87" customFormat="1" ht="30" customHeight="1" x14ac:dyDescent="0.25">
      <c r="A48" s="77">
        <v>26</v>
      </c>
      <c r="B48" s="78">
        <v>127</v>
      </c>
      <c r="C48" s="79">
        <f>VLOOKUP(B48,[1]Список!$A$1:$F$551,2,0)</f>
        <v>10137456458</v>
      </c>
      <c r="D48" s="80" t="str">
        <f>VLOOKUP(B48,[1]Список!$A$1:$F$551,3,0)</f>
        <v>РАССОХА Виктория</v>
      </c>
      <c r="E48" s="81">
        <f>VLOOKUP(B48,[1]Список!$A$1:$F$551,4,0)</f>
        <v>40341</v>
      </c>
      <c r="F48" s="79" t="str">
        <f>VLOOKUP(B48,[1]Список!$A$1:$F$551,5,0)</f>
        <v>2 сп.р.</v>
      </c>
      <c r="G48" s="79" t="str">
        <f>VLOOKUP(B48,[1]Список!$A$1:$F$551,6,0)</f>
        <v>Москва</v>
      </c>
      <c r="H48" s="82">
        <v>1.3062499999999999E-4</v>
      </c>
      <c r="I48" s="82">
        <f t="shared" si="0"/>
        <v>2.9740740740740736E-4</v>
      </c>
      <c r="J48" s="83">
        <v>4.2803240740740735E-4</v>
      </c>
      <c r="K48" s="84">
        <f t="shared" si="1"/>
        <v>48.672327078037974</v>
      </c>
      <c r="L48" s="85" t="s">
        <v>52</v>
      </c>
      <c r="M48" s="86"/>
      <c r="Q48" s="87" t="s">
        <v>53</v>
      </c>
    </row>
    <row r="49" spans="1:13" s="87" customFormat="1" ht="30" customHeight="1" x14ac:dyDescent="0.25">
      <c r="A49" s="77">
        <v>27</v>
      </c>
      <c r="B49" s="78">
        <v>126</v>
      </c>
      <c r="C49" s="79">
        <f>VLOOKUP(B49,[1]Список!$A$1:$F$551,2,0)</f>
        <v>10135721572</v>
      </c>
      <c r="D49" s="80" t="str">
        <f>VLOOKUP(B49,[1]Список!$A$1:$F$551,3,0)</f>
        <v>ЗЕМЕРОВА Полина</v>
      </c>
      <c r="E49" s="81">
        <f>VLOOKUP(B49,[1]Список!$A$1:$F$551,4,0)</f>
        <v>40361</v>
      </c>
      <c r="F49" s="79" t="str">
        <f>VLOOKUP(B49,[1]Список!$A$1:$F$551,5,0)</f>
        <v>2 сп.р.</v>
      </c>
      <c r="G49" s="79" t="str">
        <f>VLOOKUP(B49,[1]Список!$A$1:$F$551,6,0)</f>
        <v>Москва</v>
      </c>
      <c r="H49" s="82">
        <v>1.3313657407407407E-4</v>
      </c>
      <c r="I49" s="82">
        <f t="shared" si="0"/>
        <v>2.9655092592592591E-4</v>
      </c>
      <c r="J49" s="83">
        <v>4.296875E-4</v>
      </c>
      <c r="K49" s="84">
        <f t="shared" si="1"/>
        <v>48.484848484848484</v>
      </c>
      <c r="L49" s="85" t="s">
        <v>52</v>
      </c>
      <c r="M49" s="86"/>
    </row>
    <row r="50" spans="1:13" s="87" customFormat="1" ht="30" customHeight="1" x14ac:dyDescent="0.25">
      <c r="A50" s="77">
        <v>28</v>
      </c>
      <c r="B50" s="78">
        <v>121</v>
      </c>
      <c r="C50" s="79">
        <f>VLOOKUP(B50,[1]Список!$A$1:$F$551,2,0)</f>
        <v>10120394259</v>
      </c>
      <c r="D50" s="80" t="str">
        <f>VLOOKUP(B50,[1]Список!$A$1:$F$551,3,0)</f>
        <v>СУДАРИКОВА Мария</v>
      </c>
      <c r="E50" s="81">
        <f>VLOOKUP(B50,[1]Список!$A$1:$F$551,4,0)</f>
        <v>39797</v>
      </c>
      <c r="F50" s="79" t="str">
        <f>VLOOKUP(B50,[1]Список!$A$1:$F$551,5,0)</f>
        <v>1 сп.р.</v>
      </c>
      <c r="G50" s="79" t="str">
        <f>VLOOKUP(B50,[1]Список!$A$1:$F$551,6,0)</f>
        <v>Москва</v>
      </c>
      <c r="H50" s="82">
        <v>1.3936342592592594E-4</v>
      </c>
      <c r="I50" s="82">
        <f t="shared" si="0"/>
        <v>3.0780092592592588E-4</v>
      </c>
      <c r="J50" s="83">
        <v>4.471643518518518E-4</v>
      </c>
      <c r="K50" s="84">
        <f t="shared" si="1"/>
        <v>46.589879642810928</v>
      </c>
      <c r="L50" s="85" t="s">
        <v>52</v>
      </c>
      <c r="M50" s="86"/>
    </row>
    <row r="51" spans="1:13" s="87" customFormat="1" ht="30" customHeight="1" x14ac:dyDescent="0.25">
      <c r="A51" s="77">
        <v>29</v>
      </c>
      <c r="B51" s="78">
        <v>123</v>
      </c>
      <c r="C51" s="79">
        <f>VLOOKUP(B51,[1]Список!$A$1:$F$551,2,0)</f>
        <v>10150042715</v>
      </c>
      <c r="D51" s="80" t="str">
        <f>VLOOKUP(B51,[1]Список!$A$1:$F$551,3,0)</f>
        <v>ФИЛИМОНОВА Елизавета</v>
      </c>
      <c r="E51" s="81">
        <f>VLOOKUP(B51,[1]Список!$A$1:$F$551,4,0)</f>
        <v>40041</v>
      </c>
      <c r="F51" s="79" t="str">
        <f>VLOOKUP(B51,[1]Список!$A$1:$F$551,5,0)</f>
        <v>2 сп.р.</v>
      </c>
      <c r="G51" s="79" t="str">
        <f>VLOOKUP(B51,[1]Список!$A$1:$F$551,6,0)</f>
        <v>Москва</v>
      </c>
      <c r="H51" s="82">
        <v>1.4167824074074075E-4</v>
      </c>
      <c r="I51" s="82">
        <f t="shared" si="0"/>
        <v>3.1535879629629633E-4</v>
      </c>
      <c r="J51" s="83">
        <v>4.5703703703703705E-4</v>
      </c>
      <c r="K51" s="84">
        <f t="shared" si="1"/>
        <v>45.583468395461914</v>
      </c>
      <c r="L51" s="85"/>
      <c r="M51" s="86"/>
    </row>
    <row r="52" spans="1:13" s="87" customFormat="1" ht="30" customHeight="1" thickBot="1" x14ac:dyDescent="0.3">
      <c r="A52" s="90"/>
      <c r="B52" s="91"/>
      <c r="C52" s="91"/>
      <c r="D52" s="91"/>
      <c r="E52" s="92"/>
      <c r="F52" s="91"/>
      <c r="G52" s="91"/>
      <c r="H52" s="93"/>
      <c r="I52" s="94"/>
      <c r="J52" s="95"/>
      <c r="K52" s="96"/>
      <c r="L52" s="97"/>
      <c r="M52" s="98"/>
    </row>
    <row r="53" spans="1:13" ht="23.25" customHeight="1" thickTop="1" thickBot="1" x14ac:dyDescent="0.3">
      <c r="A53" s="99"/>
    </row>
    <row r="54" spans="1:13" ht="15.75" thickTop="1" x14ac:dyDescent="0.25">
      <c r="A54" s="100" t="s">
        <v>54</v>
      </c>
      <c r="B54" s="101"/>
      <c r="C54" s="101"/>
      <c r="D54" s="101"/>
      <c r="E54" s="102"/>
      <c r="F54" s="102"/>
      <c r="G54" s="101"/>
      <c r="H54" s="101"/>
      <c r="I54" s="101"/>
      <c r="J54" s="101"/>
      <c r="K54" s="101"/>
      <c r="L54" s="101"/>
      <c r="M54" s="103"/>
    </row>
    <row r="55" spans="1:13" ht="15" x14ac:dyDescent="0.25">
      <c r="A55" s="104" t="s">
        <v>55</v>
      </c>
      <c r="B55" s="40"/>
      <c r="C55" s="105"/>
      <c r="D55" s="40"/>
      <c r="E55" s="106"/>
      <c r="F55" s="40"/>
      <c r="G55" s="107"/>
      <c r="H55" s="108"/>
      <c r="I55" s="47"/>
      <c r="J55" s="47"/>
      <c r="K55" s="47"/>
      <c r="L55" s="109"/>
      <c r="M55" s="110"/>
    </row>
    <row r="56" spans="1:13" ht="15" x14ac:dyDescent="0.25">
      <c r="A56" s="104" t="s">
        <v>56</v>
      </c>
      <c r="B56" s="40"/>
      <c r="C56" s="111"/>
      <c r="D56" s="40"/>
      <c r="E56" s="106"/>
      <c r="F56" s="40"/>
      <c r="G56" s="107"/>
      <c r="H56" s="108"/>
      <c r="I56" s="47"/>
      <c r="J56" s="47"/>
      <c r="K56" s="47"/>
      <c r="L56" s="109"/>
      <c r="M56" s="110"/>
    </row>
    <row r="57" spans="1:13" ht="4.5" customHeight="1" x14ac:dyDescent="0.25">
      <c r="A57" s="112"/>
      <c r="B57" s="113"/>
      <c r="C57" s="113"/>
      <c r="D57" s="47"/>
      <c r="E57" s="114"/>
      <c r="F57" s="47"/>
      <c r="G57" s="47"/>
      <c r="H57" s="47"/>
      <c r="I57" s="47"/>
      <c r="J57" s="47"/>
      <c r="K57" s="47"/>
      <c r="L57" s="47"/>
      <c r="M57" s="115"/>
    </row>
    <row r="58" spans="1:13" ht="23.25" customHeight="1" x14ac:dyDescent="0.25">
      <c r="A58" s="116"/>
      <c r="B58" s="117"/>
      <c r="C58" s="118"/>
      <c r="D58" s="119" t="s">
        <v>57</v>
      </c>
      <c r="E58" s="119"/>
      <c r="F58" s="119"/>
      <c r="G58" s="119" t="s">
        <v>58</v>
      </c>
      <c r="H58" s="119"/>
      <c r="I58" s="119"/>
      <c r="J58" s="119" t="s">
        <v>59</v>
      </c>
      <c r="K58" s="119"/>
      <c r="L58" s="119"/>
      <c r="M58" s="120"/>
    </row>
    <row r="59" spans="1:13" ht="15.75" x14ac:dyDescent="0.25">
      <c r="A59" s="121"/>
      <c r="B59" s="122"/>
      <c r="C59" s="122"/>
      <c r="D59" s="122"/>
      <c r="E59" s="122"/>
      <c r="F59" s="123"/>
      <c r="J59" s="123"/>
      <c r="K59" s="123"/>
      <c r="L59" s="123"/>
      <c r="M59" s="124"/>
    </row>
    <row r="60" spans="1:13" ht="15.75" x14ac:dyDescent="0.25">
      <c r="A60" s="121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5"/>
    </row>
    <row r="61" spans="1:13" x14ac:dyDescent="0.25">
      <c r="A61" s="126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8"/>
    </row>
    <row r="62" spans="1:13" x14ac:dyDescent="0.25">
      <c r="A62" s="129"/>
      <c r="D62" s="3"/>
      <c r="E62" s="130"/>
      <c r="F62" s="3"/>
      <c r="G62" s="3"/>
      <c r="H62" s="3"/>
      <c r="I62" s="3"/>
      <c r="J62" s="3"/>
      <c r="K62" s="3"/>
      <c r="L62" s="3"/>
      <c r="M62" s="131"/>
    </row>
    <row r="63" spans="1:13" x14ac:dyDescent="0.25">
      <c r="A63" s="129"/>
      <c r="D63" s="3"/>
      <c r="E63" s="130"/>
      <c r="F63" s="3"/>
      <c r="G63" s="3"/>
      <c r="H63" s="3"/>
      <c r="I63" s="3"/>
      <c r="J63" s="3"/>
      <c r="K63" s="3"/>
      <c r="L63" s="3"/>
      <c r="M63" s="131"/>
    </row>
    <row r="64" spans="1:13" ht="27" customHeight="1" thickBot="1" x14ac:dyDescent="0.3">
      <c r="A64" s="132" t="s">
        <v>17</v>
      </c>
      <c r="B64" s="133"/>
      <c r="C64" s="134"/>
      <c r="D64" s="135" t="str">
        <f>G19</f>
        <v>А.М.МИЛОШЕВИЧ (1 кат, г.Москва)</v>
      </c>
      <c r="E64" s="135"/>
      <c r="F64" s="135"/>
      <c r="G64" s="135" t="str">
        <f>G17</f>
        <v>В.Н.ГНИДЕНКО (ВК, г.Тула)</v>
      </c>
      <c r="H64" s="135"/>
      <c r="I64" s="135"/>
      <c r="J64" s="135" t="str">
        <f>G18</f>
        <v>О.В.БЕЛОБОРОДОВА (ВК, г.Москва)</v>
      </c>
      <c r="K64" s="135"/>
      <c r="L64" s="135"/>
      <c r="M64" s="136"/>
    </row>
    <row r="65" ht="13.5" thickTop="1" x14ac:dyDescent="0.25"/>
  </sheetData>
  <mergeCells count="40">
    <mergeCell ref="D64:F64"/>
    <mergeCell ref="G64:I64"/>
    <mergeCell ref="J64:M64"/>
    <mergeCell ref="A54:D54"/>
    <mergeCell ref="G54:M54"/>
    <mergeCell ref="D58:F58"/>
    <mergeCell ref="G58:I58"/>
    <mergeCell ref="J58:M58"/>
    <mergeCell ref="A61:E61"/>
    <mergeCell ref="F61:I61"/>
    <mergeCell ref="J61:M61"/>
    <mergeCell ref="G21:G22"/>
    <mergeCell ref="H21:I21"/>
    <mergeCell ref="J21:J22"/>
    <mergeCell ref="K21:K22"/>
    <mergeCell ref="L21:L22"/>
    <mergeCell ref="M21:M22"/>
    <mergeCell ref="H16:M16"/>
    <mergeCell ref="H17:M17"/>
    <mergeCell ref="H18:M18"/>
    <mergeCell ref="H19:I19"/>
    <mergeCell ref="A21:A22"/>
    <mergeCell ref="B21:B22"/>
    <mergeCell ref="C21:C22"/>
    <mergeCell ref="D21:D22"/>
    <mergeCell ref="E21:E22"/>
    <mergeCell ref="F21:F22"/>
    <mergeCell ref="A8:M8"/>
    <mergeCell ref="A9:M9"/>
    <mergeCell ref="A10:M10"/>
    <mergeCell ref="A11:M11"/>
    <mergeCell ref="A12:M12"/>
    <mergeCell ref="A15:G15"/>
    <mergeCell ref="H15:M15"/>
    <mergeCell ref="A1:M1"/>
    <mergeCell ref="A2:M2"/>
    <mergeCell ref="A3:M3"/>
    <mergeCell ref="A4:M4"/>
    <mergeCell ref="A6:M6"/>
    <mergeCell ref="A7:M7"/>
  </mergeCells>
  <conditionalFormatting sqref="G55:G56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39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с ходу 500 м юн-рки 17-18</vt:lpstr>
      <vt:lpstr>'Гит с ходу 500 м юн-рки 17-18'!Заголовки_для_печати</vt:lpstr>
      <vt:lpstr>'Гит с ходу 500 м юн-рки 17-18'!Область_печати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2025-02-10T10:34:09Z</dcterms:created>
  <dcterms:modified xsi:type="dcterms:W3CDTF">2025-02-10T10:34:47Z</dcterms:modified>
</cp:coreProperties>
</file>