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6840"/>
  </bookViews>
  <sheets>
    <sheet name="КР Мужчины-6 эт" sheetId="3" r:id="rId1"/>
    <sheet name="КР Женщины-6 эт" sheetId="1" r:id="rId2"/>
  </sheets>
  <externalReferences>
    <externalReference r:id="rId3"/>
  </externalReferences>
  <definedNames>
    <definedName name="_xlnm.Print_Titles" localSheetId="1">'КР Женщины-6 эт'!$21:$21</definedName>
    <definedName name="_xlnm.Print_Titles" localSheetId="0">'КР Мужчины-6 эт'!$21:$21</definedName>
    <definedName name="_xlnm.Print_Area" localSheetId="1">'КР Женщины-6 эт'!$A$1:$N$44</definedName>
    <definedName name="_xlnm.Print_Area" localSheetId="0">'КР Мужчины-6 эт'!$A$1:$N$50</definedName>
  </definedNames>
  <calcPr calcId="145621"/>
</workbook>
</file>

<file path=xl/calcChain.xml><?xml version="1.0" encoding="utf-8"?>
<calcChain xmlns="http://schemas.openxmlformats.org/spreadsheetml/2006/main">
  <c r="L50" i="3" l="1"/>
  <c r="G50" i="3"/>
  <c r="D50" i="3"/>
  <c r="L44" i="3"/>
  <c r="H42" i="3"/>
  <c r="H37" i="3" s="1"/>
  <c r="H41" i="3"/>
  <c r="H40" i="3"/>
  <c r="H39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H36" i="3" s="1" a="1"/>
  <c r="F23" i="3"/>
  <c r="E23" i="3"/>
  <c r="D23" i="3"/>
  <c r="C23" i="3"/>
  <c r="L44" i="1"/>
  <c r="G44" i="1"/>
  <c r="D44" i="1"/>
  <c r="L38" i="1"/>
  <c r="H36" i="1"/>
  <c r="H35" i="1"/>
  <c r="H34" i="1"/>
  <c r="H33" i="1"/>
  <c r="G27" i="1"/>
  <c r="F27" i="1"/>
  <c r="E27" i="1"/>
  <c r="D27" i="1"/>
  <c r="C27" i="1"/>
  <c r="G26" i="1"/>
  <c r="H30" i="1" s="1" a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H30" i="1" l="1"/>
  <c r="N32" i="1"/>
  <c r="N41" i="3"/>
  <c r="H36" i="3"/>
  <c r="N33" i="1"/>
  <c r="N36" i="1"/>
  <c r="N39" i="3"/>
  <c r="N42" i="3"/>
  <c r="N36" i="3"/>
  <c r="N31" i="1"/>
  <c r="N40" i="3"/>
  <c r="N34" i="1"/>
  <c r="N35" i="1"/>
  <c r="N37" i="3"/>
  <c r="N30" i="1"/>
  <c r="N38" i="3"/>
</calcChain>
</file>

<file path=xl/sharedStrings.xml><?xml version="1.0" encoding="utf-8"?>
<sst xmlns="http://schemas.openxmlformats.org/spreadsheetml/2006/main" count="134" uniqueCount="69">
  <si>
    <t>Министерство спорта Российской Федерации</t>
  </si>
  <si>
    <t>Правительство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</si>
  <si>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</si>
  <si>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</si>
  <si>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 xml:space="preserve">КУБОК РОССИИ </t>
  </si>
  <si>
    <t>6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</si>
  <si>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</si>
  <si>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</si>
  <si>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</si>
  <si>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</si>
  <si>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Омск, "Парк Фристайл"</t>
  </si>
  <si>
    <t>НАЧАЛО ГОНКИ:</t>
  </si>
  <si>
    <t>18:00</t>
  </si>
  <si>
    <t>Номер-код ВРВС - 0080061612Я</t>
  </si>
  <si>
    <t>ДАТА ПРОВЕДЕНИЯ: 08 - 11 декабря 2023 года</t>
  </si>
  <si>
    <t>ОКОНЧАНИЕ ГОНКИ:</t>
  </si>
  <si>
    <t>20:00</t>
  </si>
  <si>
    <t>ЕКП 2023 № - 29834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</si>
  <si>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</si>
  <si>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</si>
  <si>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</si>
  <si>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РЕГ.НОМЕР: "Парк Фристайл"</t>
  </si>
  <si>
    <t>ГЛАВНЫЙ СУДЬЯ:</t>
  </si>
  <si>
    <t xml:space="preserve">СТАРЧЕНКОВ С.А. (ВК, г. ОМСК)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</si>
  <si>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</si>
  <si>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</si>
  <si>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</si>
  <si>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</si>
  <si>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</si>
  <si>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БОЧАНОВ В.А. (ВК, г. ОМСК)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</si>
  <si>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</si>
  <si>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</si>
  <si>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</si>
  <si>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</si>
  <si>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</si>
  <si>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</si>
  <si>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</si>
  <si>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</si>
  <si>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</si>
  <si>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</si>
  <si>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</si>
  <si>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</si>
  <si>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</si>
  <si>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</si>
  <si>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</si>
  <si>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</si>
  <si>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</si>
  <si>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</si>
  <si>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</si>
  <si>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</si>
  <si>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</si>
  <si>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</si>
  <si>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</si>
  <si>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</si>
  <si>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</si>
  <si>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</si>
  <si>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</si>
  <si>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</si>
  <si>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</si>
  <si>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</si>
  <si>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</si>
  <si>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</si>
  <si>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</si>
  <si>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</si>
  <si>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</si>
  <si>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</si>
  <si>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КУБОК РОССИИ</t>
  </si>
  <si>
    <t>МУЖЧИНЫ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</si>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</sst>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</cellStyleXfs>
  <cellXfs count="149">
    <xf numFmtId="0" fontId="0" fillId="0" borderId="0" xfId="0"/>
    <xf numFmtId="0" fontId="4" fillId="0" borderId="0" xfId="1" applyFont="1" applyAlignment="1">
      <alignment vertical="center"/>
    </xf>
    <xf numFmtId="0" fontId="3" fillId="0" borderId="0" xfId="2" applyFont="1"/>
    <xf numFmtId="0" fontId="3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49" fontId="6" fillId="0" borderId="18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5" xfId="1" applyNumberFormat="1" applyFont="1" applyFill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14" fontId="6" fillId="0" borderId="25" xfId="1" applyNumberFormat="1" applyFont="1" applyBorder="1" applyAlignment="1">
      <alignment horizontal="center" vertical="center"/>
    </xf>
    <xf numFmtId="2" fontId="6" fillId="0" borderId="25" xfId="2" applyNumberFormat="1" applyFont="1" applyBorder="1" applyAlignment="1">
      <alignment horizontal="center" vertical="center"/>
    </xf>
    <xf numFmtId="1" fontId="6" fillId="0" borderId="25" xfId="2" applyNumberFormat="1" applyFont="1" applyBorder="1" applyAlignment="1">
      <alignment horizontal="center" vertical="center"/>
    </xf>
    <xf numFmtId="0" fontId="6" fillId="4" borderId="25" xfId="3" applyFont="1" applyFill="1" applyBorder="1" applyAlignment="1">
      <alignment horizontal="center" vertical="center" wrapText="1"/>
    </xf>
    <xf numFmtId="0" fontId="18" fillId="0" borderId="28" xfId="2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19" fillId="0" borderId="0" xfId="4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 wrapText="1"/>
    </xf>
    <xf numFmtId="49" fontId="20" fillId="0" borderId="0" xfId="1" applyNumberFormat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0" fillId="2" borderId="30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1" fillId="4" borderId="15" xfId="1" applyFont="1" applyFill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15" xfId="2" applyFont="1" applyBorder="1" applyAlignment="1">
      <alignment horizontal="right"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35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vertical="center"/>
    </xf>
    <xf numFmtId="0" fontId="16" fillId="0" borderId="37" xfId="1" applyFont="1" applyBorder="1" applyAlignment="1">
      <alignment vertical="center"/>
    </xf>
    <xf numFmtId="0" fontId="16" fillId="0" borderId="37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0" borderId="25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27" xfId="1" applyNumberFormat="1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2" borderId="20" xfId="3" applyNumberFormat="1" applyFont="1" applyFill="1" applyBorder="1" applyAlignment="1">
      <alignment horizontal="center" vertical="center" wrapText="1"/>
    </xf>
    <xf numFmtId="49" fontId="14" fillId="2" borderId="25" xfId="3" applyNumberFormat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</cellXfs>
  <cellStyles count="24">
    <cellStyle name="Обычный" xfId="0" builtinId="0"/>
    <cellStyle name="Обычный 12" xfId="5"/>
    <cellStyle name="Обычный 2" xfId="1"/>
    <cellStyle name="Обычный 2 2" xfId="6"/>
    <cellStyle name="Обычный 2 3" xfId="7"/>
    <cellStyle name="Обычный 2 4" xfId="8"/>
    <cellStyle name="Обычный 3" xfId="9"/>
    <cellStyle name="Обычный 3 2" xfId="10"/>
    <cellStyle name="Обычный 3 2 2" xfId="11"/>
    <cellStyle name="Обычный 3 3" xfId="12"/>
    <cellStyle name="Обычный 3 4" xfId="13"/>
    <cellStyle name="Обычный 4" xfId="14"/>
    <cellStyle name="Обычный 4 2" xfId="15"/>
    <cellStyle name="Обычный 4 2 2" xfId="16"/>
    <cellStyle name="Обычный 4 2 2 2" xfId="17"/>
    <cellStyle name="Обычный 4 2 2 2 2" xfId="18"/>
    <cellStyle name="Обычный 4 2 2 2 3" xfId="19"/>
    <cellStyle name="Обычный 4 3" xfId="20"/>
    <cellStyle name="Обычный 4 4" xfId="21"/>
    <cellStyle name="Обычный 5" xfId="22"/>
    <cellStyle name="Обычный 6" xfId="2"/>
    <cellStyle name="Обычный 7" xfId="23"/>
    <cellStyle name="Обычный_ID4938_RS_1" xfId="4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BAEFA85-DCB1-43DA-B2B8-6720C19BC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4615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2AE07C6-B002-411A-A938-AF6F198FC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677069" y="101600"/>
          <a:ext cx="1054892" cy="6222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8857443-A076-445E-B44C-5EC00496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76174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8DA3164-1CF1-4011-9636-B4AB87C58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845800" y="1"/>
          <a:ext cx="1130300" cy="793172"/>
        </a:xfrm>
        <a:prstGeom prst="rect">
          <a:avLst/>
        </a:prstGeom>
      </xdr:spPr>
    </xdr:pic>
    <xdr:clientData/>
  </xdr:twoCellAnchor>
  <xdr:twoCellAnchor editAs="oneCell">
    <xdr:from>
      <xdr:col>11</xdr:col>
      <xdr:colOff>684943</xdr:colOff>
      <xdr:row>45</xdr:row>
      <xdr:rowOff>7135</xdr:rowOff>
    </xdr:from>
    <xdr:to>
      <xdr:col>13</xdr:col>
      <xdr:colOff>31393</xdr:colOff>
      <xdr:row>47</xdr:row>
      <xdr:rowOff>123433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7393" y="9087635"/>
          <a:ext cx="1016500" cy="446498"/>
        </a:xfrm>
        <a:prstGeom prst="rect">
          <a:avLst/>
        </a:prstGeom>
      </xdr:spPr>
    </xdr:pic>
    <xdr:clientData/>
  </xdr:twoCellAnchor>
  <xdr:twoCellAnchor editAs="oneCell">
    <xdr:from>
      <xdr:col>6</xdr:col>
      <xdr:colOff>984607</xdr:colOff>
      <xdr:row>45</xdr:row>
      <xdr:rowOff>60345</xdr:rowOff>
    </xdr:from>
    <xdr:to>
      <xdr:col>7</xdr:col>
      <xdr:colOff>14270</xdr:colOff>
      <xdr:row>48</xdr:row>
      <xdr:rowOff>91766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2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507" y="9140845"/>
          <a:ext cx="915613" cy="526721"/>
        </a:xfrm>
        <a:prstGeom prst="rect">
          <a:avLst/>
        </a:prstGeom>
      </xdr:spPr>
    </xdr:pic>
    <xdr:clientData/>
  </xdr:twoCellAnchor>
  <xdr:twoCellAnchor editAs="oneCell">
    <xdr:from>
      <xdr:col>3</xdr:col>
      <xdr:colOff>977472</xdr:colOff>
      <xdr:row>45</xdr:row>
      <xdr:rowOff>35674</xdr:rowOff>
    </xdr:from>
    <xdr:to>
      <xdr:col>4</xdr:col>
      <xdr:colOff>293509</xdr:colOff>
      <xdr:row>47</xdr:row>
      <xdr:rowOff>150481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072" y="9116174"/>
          <a:ext cx="782887" cy="445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AB2E8CC-1C74-4FEE-9AD5-41AFD9210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4615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6CB58B8-D6F9-4EE3-9397-895DBB2FD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677069" y="101600"/>
          <a:ext cx="1054892" cy="6222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6B188E4-ED70-4F07-8ECD-F8B7B8E9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76174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B1063823-D990-4726-AC1C-AD12E3B20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845800" y="1"/>
          <a:ext cx="1130300" cy="79317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13</xdr:col>
      <xdr:colOff>52798</xdr:colOff>
      <xdr:row>42</xdr:row>
      <xdr:rowOff>116297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300" y="7988300"/>
          <a:ext cx="1017998" cy="446497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38</xdr:row>
      <xdr:rowOff>147214</xdr:rowOff>
    </xdr:from>
    <xdr:to>
      <xdr:col>7</xdr:col>
      <xdr:colOff>28540</xdr:colOff>
      <xdr:row>41</xdr:row>
      <xdr:rowOff>113169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2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78053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927528</xdr:colOff>
      <xdr:row>38</xdr:row>
      <xdr:rowOff>156966</xdr:rowOff>
    </xdr:from>
    <xdr:to>
      <xdr:col>4</xdr:col>
      <xdr:colOff>243565</xdr:colOff>
      <xdr:row>41</xdr:row>
      <xdr:rowOff>107671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128" y="7815066"/>
          <a:ext cx="782887" cy="446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3/&#1042;&#1052;&#1061;/&#1076;&#1077;&#1082;&#1072;&#1073;&#1088;&#1100;%2008-11%20&#1050;&#1056;%20&#1080;%20&#1054;&#1041;&#1051;%20&#1092;&#1088;&#1080;&#1089;&#1090;&#1072;&#1081;&#1083;/&#1056;&#1072;&#1073;&#1086;&#1095;&#1072;&#1103;%20&#1050;&#1056;(6%20&#1101;&#1090;&#1072;&#108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енщины"/>
      <sheetName val="Мужчины"/>
      <sheetName val="спиУЧ-КР"/>
      <sheetName val="КР"/>
      <sheetName val="женщины КР"/>
      <sheetName val=" мужчины КР"/>
      <sheetName val="Квал. женщины"/>
      <sheetName val="финал. женщины"/>
      <sheetName val="Квал. мужчины "/>
      <sheetName val="финал. мужчины."/>
      <sheetName val="Стартовый квалмуж."/>
      <sheetName val="Стартовый квал.ж"/>
      <sheetName val="Стартовый финалмуж. "/>
      <sheetName val="Стартовый финал.ж"/>
      <sheetName val="КР Женщины-оф.протокол"/>
      <sheetName val="КР Женщины-сумма"/>
      <sheetName val="КР Мужчины-оф.протокол"/>
      <sheetName val="КР Мужчины-сумма"/>
    </sheetNames>
    <definedNames>
      <definedName name="_xlnm.Print_Area" refersTo="='список'!$A$1:$G$131" sheetId="0"/>
    </definedNames>
    <sheetDataSet>
      <sheetData sheetId="0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СУРИН Филипп</v>
          </cell>
          <cell r="C2">
            <v>10092372979</v>
          </cell>
          <cell r="D2">
            <v>38114</v>
          </cell>
          <cell r="E2" t="str">
            <v>КМС</v>
          </cell>
          <cell r="F2" t="str">
            <v>г.Санкт-Петербург</v>
          </cell>
          <cell r="G2" t="str">
            <v>ГБУ ДО СШОР №2 Калининского района Санкт-Петербурга</v>
          </cell>
        </row>
        <row r="3">
          <cell r="A3">
            <v>2</v>
          </cell>
          <cell r="B3" t="str">
            <v xml:space="preserve">ФОМИНОВ Никита </v>
          </cell>
          <cell r="C3">
            <v>10084695734</v>
          </cell>
          <cell r="D3">
            <v>36281</v>
          </cell>
          <cell r="E3" t="str">
            <v>МС</v>
          </cell>
          <cell r="F3" t="str">
            <v>г.Санкт-Петербург</v>
          </cell>
          <cell r="G3" t="str">
            <v>ГБУ ДО СШОР №2 Калининского района Санкт-Петербурга</v>
          </cell>
        </row>
        <row r="4">
          <cell r="A4">
            <v>3</v>
          </cell>
          <cell r="B4" t="str">
            <v>НЕЧИПОРЮК Данил</v>
          </cell>
          <cell r="C4">
            <v>10139701101</v>
          </cell>
          <cell r="D4">
            <v>38342</v>
          </cell>
          <cell r="E4" t="str">
            <v>КМС</v>
          </cell>
          <cell r="F4" t="str">
            <v>г.Санкт-Петербург</v>
          </cell>
          <cell r="G4" t="str">
            <v>ГБУ ДО СШ "Локомотив"Выборгского р-на Санкт-Петербурга</v>
          </cell>
        </row>
        <row r="5">
          <cell r="A5">
            <v>4</v>
          </cell>
          <cell r="B5" t="str">
            <v>ЧАЩИН Никита</v>
          </cell>
          <cell r="C5">
            <v>10139700794</v>
          </cell>
          <cell r="D5">
            <v>38349</v>
          </cell>
          <cell r="E5" t="str">
            <v>КМС</v>
          </cell>
          <cell r="F5" t="str">
            <v>г.Санкт-Петербург</v>
          </cell>
          <cell r="G5" t="str">
            <v>ГБУ ДО СШ "Локомотив"Выборгского р-на Санкт-Петербурга</v>
          </cell>
        </row>
        <row r="6">
          <cell r="A6">
            <v>5</v>
          </cell>
          <cell r="B6" t="str">
            <v>ТАРАСОВ Никита</v>
          </cell>
          <cell r="C6">
            <v>10119779826</v>
          </cell>
          <cell r="D6">
            <v>38185</v>
          </cell>
          <cell r="E6" t="str">
            <v>КМС</v>
          </cell>
          <cell r="F6" t="str">
            <v>Московская область</v>
          </cell>
          <cell r="G6" t="str">
            <v>"УОР № 1" МО</v>
          </cell>
        </row>
        <row r="7">
          <cell r="A7">
            <v>6</v>
          </cell>
          <cell r="B7" t="str">
            <v>ГАЛКИН Дмитрий</v>
          </cell>
          <cell r="C7">
            <v>10140039284</v>
          </cell>
          <cell r="D7">
            <v>37933</v>
          </cell>
          <cell r="E7" t="str">
            <v>1 СР</v>
          </cell>
          <cell r="F7" t="str">
            <v>Московская область</v>
          </cell>
          <cell r="G7" t="str">
            <v>"УОР № 1" МО</v>
          </cell>
        </row>
        <row r="8">
          <cell r="A8">
            <v>7</v>
          </cell>
          <cell r="B8" t="str">
            <v>СЕМИН Илья</v>
          </cell>
          <cell r="C8">
            <v>10084649860</v>
          </cell>
          <cell r="D8">
            <v>36249</v>
          </cell>
          <cell r="E8" t="str">
            <v>КМС</v>
          </cell>
          <cell r="F8" t="str">
            <v>Московская область</v>
          </cell>
          <cell r="G8" t="str">
            <v>"УОР № 1" МО</v>
          </cell>
        </row>
        <row r="9">
          <cell r="A9">
            <v>8</v>
          </cell>
          <cell r="B9" t="str">
            <v>АХМЕТЗЯНОВ Джамиль</v>
          </cell>
          <cell r="C9">
            <v>10066412850</v>
          </cell>
          <cell r="D9">
            <v>35800</v>
          </cell>
          <cell r="E9" t="str">
            <v>КМС</v>
          </cell>
          <cell r="F9" t="str">
            <v>Респ.Татарстан</v>
          </cell>
          <cell r="G9" t="str">
            <v>ГАУ ЦСП РТ</v>
          </cell>
        </row>
        <row r="10">
          <cell r="A10">
            <v>9</v>
          </cell>
          <cell r="B10" t="str">
            <v>РИЗАЕВ Ирек</v>
          </cell>
          <cell r="C10">
            <v>10061949941</v>
          </cell>
          <cell r="D10">
            <v>35704</v>
          </cell>
          <cell r="E10" t="str">
            <v>МСМК</v>
          </cell>
          <cell r="F10" t="str">
            <v>Респ.Татарстан</v>
          </cell>
          <cell r="G10" t="str">
            <v>ГАУ ЦСП РТ</v>
          </cell>
        </row>
        <row r="11">
          <cell r="A11">
            <v>10</v>
          </cell>
          <cell r="B11" t="str">
            <v>АЛИЕВ Анар</v>
          </cell>
          <cell r="C11">
            <v>10089109335</v>
          </cell>
          <cell r="D11">
            <v>37694</v>
          </cell>
          <cell r="E11" t="str">
            <v>МС</v>
          </cell>
          <cell r="F11" t="str">
            <v>Калининградская область</v>
          </cell>
          <cell r="G11" t="str">
            <v>ГАУ ДО КО "КСШОР"</v>
          </cell>
        </row>
        <row r="12">
          <cell r="A12">
            <v>11</v>
          </cell>
          <cell r="B12" t="str">
            <v>ЛЮБИШКИН Арсений</v>
          </cell>
          <cell r="C12">
            <v>10066301807</v>
          </cell>
          <cell r="D12">
            <v>37951</v>
          </cell>
          <cell r="E12" t="str">
            <v>МС</v>
          </cell>
          <cell r="F12" t="str">
            <v>Краснодарский край</v>
          </cell>
          <cell r="G12" t="str">
            <v>ГБУ ДО КК "СШОР по велосипедному спорту"</v>
          </cell>
        </row>
        <row r="15">
          <cell r="A15">
            <v>20</v>
          </cell>
          <cell r="B15" t="str">
            <v>ТЕРЕБОВА Анастасия</v>
          </cell>
          <cell r="C15">
            <v>10096489722</v>
          </cell>
          <cell r="D15">
            <v>36777</v>
          </cell>
          <cell r="E15" t="str">
            <v>МС</v>
          </cell>
          <cell r="F15" t="str">
            <v>г.Санкт-Петербург</v>
          </cell>
          <cell r="G15" t="str">
            <v>ГБУ ДО СШОР №2 Калининского района Санкт-Петербурга</v>
          </cell>
        </row>
        <row r="16">
          <cell r="A16">
            <v>21</v>
          </cell>
          <cell r="B16" t="str">
            <v>ГРАМАШОВА Алина</v>
          </cell>
          <cell r="C16">
            <v>10119496102</v>
          </cell>
          <cell r="D16">
            <v>37702</v>
          </cell>
          <cell r="E16" t="str">
            <v>МС</v>
          </cell>
          <cell r="F16" t="str">
            <v>Московская область</v>
          </cell>
          <cell r="G16" t="str">
            <v>ЦОВС МО ,"УОР № 1" МО</v>
          </cell>
        </row>
        <row r="17">
          <cell r="A17">
            <v>22</v>
          </cell>
          <cell r="B17" t="str">
            <v>МАЛЫШЕВА Елена</v>
          </cell>
          <cell r="C17">
            <v>10066399413</v>
          </cell>
          <cell r="D17">
            <v>36485</v>
          </cell>
          <cell r="E17" t="str">
            <v>КМС</v>
          </cell>
          <cell r="F17" t="str">
            <v>Московская область</v>
          </cell>
          <cell r="G17" t="str">
            <v>ЦОВС МО ,"УОР № 1" МО</v>
          </cell>
        </row>
        <row r="18">
          <cell r="A18">
            <v>23</v>
          </cell>
          <cell r="B18" t="str">
            <v>КРУГЛОВА Екатерина</v>
          </cell>
          <cell r="C18">
            <v>10066351620</v>
          </cell>
          <cell r="D18">
            <v>34518</v>
          </cell>
          <cell r="E18" t="str">
            <v>МС</v>
          </cell>
          <cell r="F18" t="str">
            <v>Самарская область</v>
          </cell>
          <cell r="G18" t="str">
            <v>ГАУ ДО СО СШОР № 7</v>
          </cell>
        </row>
        <row r="19">
          <cell r="A19">
            <v>24</v>
          </cell>
          <cell r="B19" t="str">
            <v>БЛИНОВА Анастасия</v>
          </cell>
          <cell r="C19">
            <v>10131862689</v>
          </cell>
          <cell r="D19">
            <v>36981</v>
          </cell>
          <cell r="E19" t="str">
            <v>КМС</v>
          </cell>
          <cell r="F19" t="str">
            <v>Московская область</v>
          </cell>
          <cell r="G19" t="str">
            <v>"УОР № 1" МО</v>
          </cell>
        </row>
        <row r="21">
          <cell r="A21">
            <v>25</v>
          </cell>
          <cell r="B21" t="str">
            <v>СИГАРЁВА Мария</v>
          </cell>
          <cell r="C21">
            <v>10119582489</v>
          </cell>
          <cell r="D21">
            <v>37972</v>
          </cell>
          <cell r="E21" t="str">
            <v>КМС</v>
          </cell>
          <cell r="F21" t="str">
            <v>г.Санкт-Петербург</v>
          </cell>
          <cell r="G21" t="str">
            <v>ГБУ ДО СШОР №2 Калининского района Санкт-Петербурга</v>
          </cell>
        </row>
        <row r="22">
          <cell r="A22">
            <v>26</v>
          </cell>
          <cell r="B22" t="str">
            <v>РИЗАЕВА Дарья</v>
          </cell>
          <cell r="C22">
            <v>10097381415</v>
          </cell>
          <cell r="D22">
            <v>35351</v>
          </cell>
          <cell r="E22" t="str">
            <v>КМС</v>
          </cell>
          <cell r="F22" t="str">
            <v>Самарская область</v>
          </cell>
          <cell r="G22" t="str">
            <v>ГАУ СШОР №7</v>
          </cell>
        </row>
        <row r="23">
          <cell r="A23">
            <v>27</v>
          </cell>
          <cell r="B23" t="str">
            <v>ЧЕРНЯВСКАЯ Софья</v>
          </cell>
          <cell r="C23">
            <v>10119777503</v>
          </cell>
          <cell r="D23">
            <v>38237</v>
          </cell>
          <cell r="E23" t="str">
            <v>КМС</v>
          </cell>
          <cell r="F23" t="str">
            <v>Москва</v>
          </cell>
          <cell r="G23" t="str">
            <v>ГБУ ДО "Московская академия велосипедного спорта"</v>
          </cell>
        </row>
        <row r="24">
          <cell r="A24">
            <v>28</v>
          </cell>
          <cell r="B24" t="str">
            <v>МОЛЛАЕВ Александр</v>
          </cell>
          <cell r="C24">
            <v>10066301908</v>
          </cell>
          <cell r="D24">
            <v>37610</v>
          </cell>
          <cell r="E24" t="str">
            <v>КМС</v>
          </cell>
          <cell r="F24" t="str">
            <v>Краснодарский край</v>
          </cell>
          <cell r="G24" t="str">
            <v>ГБУ ДО КК "СШОР по велосипедному спорту"</v>
          </cell>
        </row>
        <row r="25">
          <cell r="A25">
            <v>29</v>
          </cell>
          <cell r="B25" t="str">
            <v>ХОЛОДНЯКОВ Артем</v>
          </cell>
          <cell r="C25">
            <v>10089454491</v>
          </cell>
          <cell r="D25">
            <v>37900</v>
          </cell>
          <cell r="E25" t="str">
            <v>КМС</v>
          </cell>
          <cell r="F25" t="str">
            <v>Калининградская область</v>
          </cell>
          <cell r="G25" t="str">
            <v>ГАУ ДО КО "КСШОР"</v>
          </cell>
        </row>
        <row r="26">
          <cell r="A26">
            <v>30</v>
          </cell>
          <cell r="B26" t="str">
            <v>ШАРИФИЕВ Амир</v>
          </cell>
          <cell r="C26">
            <v>10097223080</v>
          </cell>
          <cell r="D26">
            <v>37930</v>
          </cell>
          <cell r="E26" t="str">
            <v>КМС</v>
          </cell>
          <cell r="F26" t="str">
            <v>Республика Татарстан</v>
          </cell>
          <cell r="G26" t="str">
            <v>ГАУ ЦСП РТ</v>
          </cell>
        </row>
        <row r="27">
          <cell r="A27">
            <v>31</v>
          </cell>
          <cell r="B27" t="str">
            <v>ИСАКОВ Никита</v>
          </cell>
          <cell r="C27">
            <v>10084682192</v>
          </cell>
          <cell r="D27">
            <v>35954</v>
          </cell>
          <cell r="E27" t="str">
            <v>КМС</v>
          </cell>
          <cell r="F27" t="str">
            <v>Красноярский край</v>
          </cell>
          <cell r="G27" t="str">
            <v>РОО "Федерация велосипедного спорта Красноярского края"</v>
          </cell>
        </row>
        <row r="28">
          <cell r="A28">
            <v>32</v>
          </cell>
          <cell r="B28" t="str">
            <v>НОВОСЕЛОВ Максим</v>
          </cell>
          <cell r="C28">
            <v>10066198642</v>
          </cell>
          <cell r="D28">
            <v>32810</v>
          </cell>
          <cell r="E28" t="str">
            <v>1 СР</v>
          </cell>
          <cell r="F28" t="str">
            <v>Москва</v>
          </cell>
        </row>
        <row r="29">
          <cell r="A29">
            <v>33</v>
          </cell>
          <cell r="B29" t="str">
            <v>СУПОНИН Сергей</v>
          </cell>
          <cell r="C29">
            <v>10066304231</v>
          </cell>
          <cell r="D29">
            <v>36336</v>
          </cell>
          <cell r="E29" t="str">
            <v>КМС</v>
          </cell>
          <cell r="F29" t="str">
            <v>Московская область</v>
          </cell>
          <cell r="G29" t="str">
            <v>ГБПОУ МО "УОР №1"</v>
          </cell>
        </row>
        <row r="30">
          <cell r="A30">
            <v>34</v>
          </cell>
          <cell r="B30" t="str">
            <v>РУДАКОВ Артём</v>
          </cell>
          <cell r="C30">
            <v>10130778919</v>
          </cell>
          <cell r="D30">
            <v>38065</v>
          </cell>
          <cell r="E30" t="str">
            <v>1 СР</v>
          </cell>
          <cell r="F30" t="str">
            <v>Красноярский край</v>
          </cell>
          <cell r="G30" t="str">
            <v>РОО "Федерация велосипедного спорта Красноярского края"</v>
          </cell>
        </row>
        <row r="31">
          <cell r="A31">
            <v>35</v>
          </cell>
          <cell r="B31" t="str">
            <v>ЛУТФУЛЛИН Дамир</v>
          </cell>
          <cell r="C31">
            <v>10129965129</v>
          </cell>
          <cell r="D31">
            <v>38300</v>
          </cell>
          <cell r="E31" t="str">
            <v>КМС</v>
          </cell>
          <cell r="F31" t="str">
            <v>Москва</v>
          </cell>
          <cell r="G31" t="str">
            <v>ГБУ ДО "Московская академия велосипедного спорта"</v>
          </cell>
        </row>
        <row r="32">
          <cell r="A32">
            <v>36</v>
          </cell>
          <cell r="B32" t="str">
            <v>ЗАЛЯЛИЕВ Рамиль</v>
          </cell>
          <cell r="C32">
            <v>10082022877</v>
          </cell>
          <cell r="D32">
            <v>35197</v>
          </cell>
          <cell r="E32" t="str">
            <v>1 СР</v>
          </cell>
          <cell r="F32" t="str">
            <v>Ростовская область</v>
          </cell>
          <cell r="G32" t="str">
            <v>МБУ "Гребной канал "Дон"</v>
          </cell>
        </row>
        <row r="33">
          <cell r="A33">
            <v>37</v>
          </cell>
          <cell r="B33" t="str">
            <v>СТЕНЕНКО Вячеслав</v>
          </cell>
          <cell r="C33">
            <v>10066198541</v>
          </cell>
          <cell r="D33">
            <v>34436</v>
          </cell>
          <cell r="E33" t="str">
            <v>1 СР</v>
          </cell>
          <cell r="F33" t="str">
            <v>Ростовская область</v>
          </cell>
          <cell r="G33" t="str">
            <v>МБУ "Гребной канал "Дон"</v>
          </cell>
        </row>
        <row r="34">
          <cell r="A34">
            <v>38</v>
          </cell>
          <cell r="B34" t="str">
            <v>ПУКАЛОВ Николай</v>
          </cell>
          <cell r="C34">
            <v>10066197935</v>
          </cell>
          <cell r="D34">
            <v>34541</v>
          </cell>
          <cell r="E34" t="str">
            <v>1 СР</v>
          </cell>
          <cell r="F34" t="str">
            <v>Ростовская область</v>
          </cell>
          <cell r="G34" t="str">
            <v>МБУ "Гребной канал "Дон"</v>
          </cell>
        </row>
        <row r="35">
          <cell r="A35">
            <v>39</v>
          </cell>
          <cell r="B35" t="str">
            <v>БАТАЕВ Руслан</v>
          </cell>
          <cell r="C35">
            <v>10131862588</v>
          </cell>
          <cell r="D35">
            <v>37383</v>
          </cell>
          <cell r="E35" t="str">
            <v>1 СР</v>
          </cell>
          <cell r="F35" t="str">
            <v>Оренбургская область</v>
          </cell>
        </row>
        <row r="36">
          <cell r="A36">
            <v>40</v>
          </cell>
          <cell r="B36" t="str">
            <v>ШИШЛОВ Роман</v>
          </cell>
          <cell r="C36">
            <v>10095802133</v>
          </cell>
          <cell r="D36">
            <v>37622</v>
          </cell>
          <cell r="E36" t="str">
            <v>МС</v>
          </cell>
          <cell r="F36" t="str">
            <v>Удмуртская Республика</v>
          </cell>
        </row>
        <row r="37">
          <cell r="A37">
            <v>41</v>
          </cell>
          <cell r="B37" t="str">
            <v>СЕЛЕЗНЁВ Тимур</v>
          </cell>
          <cell r="C37">
            <v>10097183977</v>
          </cell>
          <cell r="D37">
            <v>35868</v>
          </cell>
          <cell r="E37" t="str">
            <v>КМС</v>
          </cell>
          <cell r="F37" t="str">
            <v>Санкт-Петербург</v>
          </cell>
          <cell r="G37" t="str">
            <v>ГБУ СШОР №2 Калининского района</v>
          </cell>
        </row>
        <row r="38">
          <cell r="A38">
            <v>42</v>
          </cell>
          <cell r="B38" t="str">
            <v>ПОКРОВСКИЙ Павел</v>
          </cell>
          <cell r="C38">
            <v>10130581380</v>
          </cell>
          <cell r="D38">
            <v>34693</v>
          </cell>
          <cell r="E38" t="str">
            <v>1 СР</v>
          </cell>
          <cell r="F38" t="str">
            <v>Московская область</v>
          </cell>
          <cell r="G38" t="str">
            <v>ГБПОУ МО "УОР №1"</v>
          </cell>
        </row>
        <row r="39">
          <cell r="A39">
            <v>43</v>
          </cell>
          <cell r="B39" t="str">
            <v>ЛАНДИСБЕРГ Евгений</v>
          </cell>
          <cell r="C39">
            <v>10097609262</v>
          </cell>
          <cell r="D39">
            <v>37495</v>
          </cell>
          <cell r="E39" t="str">
            <v>КМС</v>
          </cell>
          <cell r="F39" t="str">
            <v>Санкт-Петербург</v>
          </cell>
          <cell r="G39" t="str">
            <v>ГБУ СШОР №2 Калининского района</v>
          </cell>
        </row>
        <row r="40">
          <cell r="A40">
            <v>44</v>
          </cell>
          <cell r="B40" t="str">
            <v>ЭЙЛАЗОВ Тимур</v>
          </cell>
          <cell r="C40">
            <v>10119707377</v>
          </cell>
          <cell r="D40">
            <v>38322</v>
          </cell>
          <cell r="E40" t="str">
            <v>1 СР</v>
          </cell>
          <cell r="F40" t="str">
            <v>Оренбургская область</v>
          </cell>
          <cell r="G40" t="str">
            <v>РОО "ФВСОО"</v>
          </cell>
        </row>
        <row r="41">
          <cell r="A41">
            <v>45</v>
          </cell>
          <cell r="B41" t="str">
            <v>ЛОГИНОВ Андрей</v>
          </cell>
          <cell r="C41">
            <v>10129960479</v>
          </cell>
          <cell r="D41">
            <v>38339</v>
          </cell>
          <cell r="E41" t="str">
            <v>КМС</v>
          </cell>
          <cell r="F41" t="str">
            <v>Москва</v>
          </cell>
          <cell r="G41" t="str">
            <v>ГБУ ДО "Московская академия велосипедного спорта"</v>
          </cell>
        </row>
        <row r="42">
          <cell r="A42">
            <v>46</v>
          </cell>
          <cell r="B42" t="str">
            <v>КОРНЕЕВ Артем</v>
          </cell>
          <cell r="C42">
            <v>10141574716</v>
          </cell>
          <cell r="D42">
            <v>36159</v>
          </cell>
          <cell r="E42" t="str">
            <v>КМС</v>
          </cell>
          <cell r="F42" t="str">
            <v>Санкт-Петербург</v>
          </cell>
          <cell r="G42" t="str">
            <v>ГБУ СШОР №2 Калининского района</v>
          </cell>
        </row>
        <row r="43">
          <cell r="A43">
            <v>47</v>
          </cell>
          <cell r="B43" t="str">
            <v>МИРОШНИЧЕНКО Александр</v>
          </cell>
          <cell r="C43">
            <v>10081460681</v>
          </cell>
          <cell r="D43">
            <v>33559</v>
          </cell>
          <cell r="E43" t="str">
            <v>КМС</v>
          </cell>
          <cell r="F43" t="str">
            <v>Самарская область</v>
          </cell>
        </row>
        <row r="55">
          <cell r="B55" t="str">
            <v>ПАРШИН</v>
          </cell>
          <cell r="C55">
            <v>10120228147</v>
          </cell>
          <cell r="D55">
            <v>38405</v>
          </cell>
          <cell r="E55" t="str">
            <v>КМС</v>
          </cell>
          <cell r="F55" t="str">
            <v>г.Москва</v>
          </cell>
          <cell r="G55" t="str">
            <v>ГБУ ДО "Московская академия велосипедного спорта"</v>
          </cell>
        </row>
        <row r="56">
          <cell r="B56" t="str">
            <v>СОРОКО</v>
          </cell>
          <cell r="C56">
            <v>10129838019</v>
          </cell>
          <cell r="D56">
            <v>38518</v>
          </cell>
          <cell r="E56" t="str">
            <v>КМС</v>
          </cell>
          <cell r="F56" t="str">
            <v>г.Санкт-Петербург</v>
          </cell>
          <cell r="G56" t="str">
            <v>ГБУ СШОР №2 Калининского района Санкт-Петербурга</v>
          </cell>
        </row>
        <row r="57">
          <cell r="B57" t="str">
            <v>БАЕВ</v>
          </cell>
          <cell r="C57">
            <v>10129960378</v>
          </cell>
          <cell r="D57">
            <v>38890</v>
          </cell>
          <cell r="E57" t="str">
            <v>КМС</v>
          </cell>
          <cell r="F57" t="str">
            <v>г.Санкт-Петербург</v>
          </cell>
          <cell r="G57" t="str">
            <v>ГБУ СШОР №2 Калининского района Санкт-Петербурга</v>
          </cell>
        </row>
        <row r="60">
          <cell r="B60" t="str">
            <v>ХОЛОДНЯКОВ Артём</v>
          </cell>
          <cell r="C60">
            <v>10089454491</v>
          </cell>
          <cell r="D60">
            <v>37900</v>
          </cell>
          <cell r="E60" t="str">
            <v>КМС</v>
          </cell>
          <cell r="F60" t="str">
            <v>Калининградская область</v>
          </cell>
          <cell r="G60" t="str">
            <v>ГАУ ДО КО "КСШОР"</v>
          </cell>
        </row>
        <row r="61">
          <cell r="B61" t="str">
            <v>МОЛЛАЕВ</v>
          </cell>
          <cell r="C61">
            <v>10066301908</v>
          </cell>
          <cell r="D61">
            <v>37610</v>
          </cell>
          <cell r="E61" t="str">
            <v>МС</v>
          </cell>
          <cell r="F61" t="str">
            <v>Краснодарский край</v>
          </cell>
          <cell r="G61" t="str">
            <v>ГБУ ДО КК "СШОР по велосипедному спорту"</v>
          </cell>
        </row>
        <row r="62">
          <cell r="B62" t="str">
            <v>ИСАКОВ</v>
          </cell>
          <cell r="C62">
            <v>10084682192</v>
          </cell>
          <cell r="D62">
            <v>35954</v>
          </cell>
          <cell r="E62" t="str">
            <v>КМС</v>
          </cell>
          <cell r="F62" t="str">
            <v>Красноярский край</v>
          </cell>
          <cell r="G62" t="str">
            <v>РОО "Федерация велосипедного спорта Красноярского края"</v>
          </cell>
        </row>
        <row r="63">
          <cell r="B63" t="str">
            <v>РУДАКОВ</v>
          </cell>
          <cell r="C63">
            <v>10130778919</v>
          </cell>
          <cell r="D63">
            <v>38065</v>
          </cell>
          <cell r="E63" t="str">
            <v>КМС</v>
          </cell>
          <cell r="F63" t="str">
            <v>Красноярский край</v>
          </cell>
          <cell r="G63" t="str">
            <v>РОО "Федерация велосипедного спорта Красноярского края"</v>
          </cell>
        </row>
        <row r="64">
          <cell r="B64" t="str">
            <v>НАУМОВ</v>
          </cell>
          <cell r="C64">
            <v>10143262920</v>
          </cell>
          <cell r="D64">
            <v>38729</v>
          </cell>
          <cell r="E64">
            <v>1</v>
          </cell>
          <cell r="F64" t="str">
            <v>Красноярский край</v>
          </cell>
          <cell r="G64" t="str">
            <v>РОО "Федерация велосипедного спорта Красноярского края"</v>
          </cell>
        </row>
        <row r="65">
          <cell r="B65" t="str">
            <v xml:space="preserve">СМОЛЯК </v>
          </cell>
          <cell r="C65">
            <v>10130521362</v>
          </cell>
          <cell r="D65">
            <v>38392</v>
          </cell>
          <cell r="E65">
            <v>1</v>
          </cell>
          <cell r="F65" t="str">
            <v>Омская область</v>
          </cell>
          <cell r="G65" t="str">
            <v>"СШОР"Академия велоспорта"</v>
          </cell>
        </row>
        <row r="66">
          <cell r="B66" t="str">
            <v>БУДАЙ</v>
          </cell>
          <cell r="C66">
            <v>10130995046</v>
          </cell>
          <cell r="D66">
            <v>38905</v>
          </cell>
          <cell r="E66">
            <v>1</v>
          </cell>
          <cell r="F66" t="str">
            <v>Омская область</v>
          </cell>
          <cell r="G66" t="str">
            <v>"СШОР"Академия велоспорта"</v>
          </cell>
        </row>
        <row r="67">
          <cell r="B67" t="str">
            <v xml:space="preserve">МИЗИН </v>
          </cell>
          <cell r="C67">
            <v>10130040911</v>
          </cell>
          <cell r="D67">
            <v>39020</v>
          </cell>
          <cell r="E67">
            <v>1</v>
          </cell>
          <cell r="F67" t="str">
            <v>Омская область</v>
          </cell>
          <cell r="G67" t="str">
            <v>"СШОР"Академия велоспорта"</v>
          </cell>
        </row>
        <row r="68">
          <cell r="B68" t="str">
            <v>ГАВРИЛЕНКО Ярослав</v>
          </cell>
          <cell r="D68">
            <v>37657</v>
          </cell>
          <cell r="E68">
            <v>1</v>
          </cell>
          <cell r="F68" t="str">
            <v>Омская область</v>
          </cell>
          <cell r="G68" t="str">
            <v>БУ ОО ДО "СШОР "Академия велоспорта"</v>
          </cell>
        </row>
        <row r="78">
          <cell r="B78" t="str">
            <v>ОБЛ.</v>
          </cell>
        </row>
        <row r="79">
          <cell r="B79" t="str">
            <v>ГОЛОВИН</v>
          </cell>
          <cell r="D79">
            <v>38129</v>
          </cell>
          <cell r="E79" t="str">
            <v>б/р</v>
          </cell>
          <cell r="F79" t="str">
            <v>Омская область</v>
          </cell>
          <cell r="G79" t="str">
            <v>БУ ОО ДО "СШОР "Академия велоспорта"</v>
          </cell>
        </row>
        <row r="80">
          <cell r="B80" t="str">
            <v>ШЕПОТИЛОВ</v>
          </cell>
          <cell r="D80">
            <v>38421</v>
          </cell>
          <cell r="E80" t="str">
            <v>б/р</v>
          </cell>
          <cell r="F80" t="str">
            <v>Омская область</v>
          </cell>
          <cell r="G80" t="str">
            <v>БУ ОО ДО "СШОР "Академия велоспорта"</v>
          </cell>
        </row>
        <row r="81">
          <cell r="B81" t="str">
            <v>ЖУКОВ</v>
          </cell>
          <cell r="C81">
            <v>10131028994</v>
          </cell>
          <cell r="D81">
            <v>38718</v>
          </cell>
          <cell r="E81" t="str">
            <v>б/р</v>
          </cell>
          <cell r="F81" t="str">
            <v>Омская область</v>
          </cell>
          <cell r="G81" t="str">
            <v>БУ ОО ДО "СШОР "Академия велоспорта"</v>
          </cell>
        </row>
        <row r="82">
          <cell r="B82" t="str">
            <v xml:space="preserve">ДУДАРЬ </v>
          </cell>
          <cell r="C82">
            <v>10141291089</v>
          </cell>
          <cell r="D82">
            <v>39337</v>
          </cell>
          <cell r="E82" t="str">
            <v>б/р</v>
          </cell>
          <cell r="F82" t="str">
            <v>Омская область</v>
          </cell>
          <cell r="G82" t="str">
            <v>БУ ОО ДО "СШОР "Академия велоспорта"</v>
          </cell>
        </row>
        <row r="83">
          <cell r="B83" t="str">
            <v>НАСКОВЕЦ</v>
          </cell>
          <cell r="C83">
            <v>10135461086</v>
          </cell>
          <cell r="D83">
            <v>39659</v>
          </cell>
          <cell r="E83" t="str">
            <v>б/р</v>
          </cell>
          <cell r="F83" t="str">
            <v>Омская область</v>
          </cell>
          <cell r="G83" t="str">
            <v>БУ ОО ДО "СШОР "Академия велоспорта"</v>
          </cell>
        </row>
        <row r="84">
          <cell r="B84" t="str">
            <v>АНЦУПОВ</v>
          </cell>
          <cell r="C84">
            <v>10143135204</v>
          </cell>
          <cell r="D84">
            <v>39785</v>
          </cell>
          <cell r="E84" t="str">
            <v>б/р</v>
          </cell>
          <cell r="F84" t="str">
            <v>Омская область</v>
          </cell>
          <cell r="G84" t="str">
            <v>БУ ОО ДО "СШОР "Академия велоспорта"</v>
          </cell>
        </row>
        <row r="85">
          <cell r="B85" t="str">
            <v xml:space="preserve">СМОЛЯК </v>
          </cell>
          <cell r="C85">
            <v>10130521362</v>
          </cell>
          <cell r="D85">
            <v>38392</v>
          </cell>
          <cell r="E85">
            <v>1</v>
          </cell>
          <cell r="F85" t="str">
            <v>Омская область</v>
          </cell>
          <cell r="G85" t="str">
            <v>БУ ОО ДО "СШОР "Академия велоспорта"</v>
          </cell>
        </row>
        <row r="86">
          <cell r="B86" t="str">
            <v xml:space="preserve">МИЗИН </v>
          </cell>
          <cell r="C86">
            <v>10130040911</v>
          </cell>
          <cell r="D86">
            <v>39020</v>
          </cell>
          <cell r="E86">
            <v>1</v>
          </cell>
          <cell r="F86" t="str">
            <v>Омская область</v>
          </cell>
          <cell r="G86" t="str">
            <v>БУ ОО ДО "СШОР "Академия велоспорта"</v>
          </cell>
        </row>
        <row r="87">
          <cell r="B87" t="str">
            <v>ШАЛЫПИНА</v>
          </cell>
          <cell r="C87">
            <v>10132272012</v>
          </cell>
          <cell r="D87">
            <v>39586</v>
          </cell>
          <cell r="E87">
            <v>1</v>
          </cell>
          <cell r="F87" t="str">
            <v>Омская область</v>
          </cell>
          <cell r="G87" t="str">
            <v>БУ ОО ДО "СШОР "Академия велоспорта"</v>
          </cell>
        </row>
        <row r="89">
          <cell r="B89" t="str">
            <v>ЗУБАКОВ</v>
          </cell>
          <cell r="D89">
            <v>38964</v>
          </cell>
          <cell r="E89" t="str">
            <v>б/р</v>
          </cell>
          <cell r="F89" t="str">
            <v>Омская область</v>
          </cell>
          <cell r="G89" t="str">
            <v>БУ ОО ДО "СШОР "Академия велоспорта"</v>
          </cell>
        </row>
        <row r="90">
          <cell r="B90" t="str">
            <v>РЫЖАКОВ</v>
          </cell>
          <cell r="C90">
            <v>10143961724</v>
          </cell>
          <cell r="D90">
            <v>38897</v>
          </cell>
          <cell r="E90">
            <v>1</v>
          </cell>
          <cell r="F90" t="str">
            <v>Оренбургская область</v>
          </cell>
          <cell r="G90" t="str">
            <v>РОО "ФВСОО"</v>
          </cell>
        </row>
        <row r="128">
          <cell r="A128">
            <v>75</v>
          </cell>
        </row>
        <row r="129">
          <cell r="A129">
            <v>76</v>
          </cell>
        </row>
        <row r="130">
          <cell r="A130">
            <v>77</v>
          </cell>
        </row>
        <row r="131">
          <cell r="A131">
            <v>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51"/>
  <sheetViews>
    <sheetView tabSelected="1" view="pageBreakPreview" zoomScale="89" zoomScaleNormal="75" zoomScaleSheetLayoutView="89" workbookViewId="0">
      <selection activeCell="F42" sqref="F42:P42"/>
    </sheetView>
  </sheetViews>
  <sheetFormatPr defaultColWidth="9.08984375" defaultRowHeight="13" x14ac:dyDescent="0.35"/>
  <cols>
    <col min="1" max="1" width="7" style="4" customWidth="1"/>
    <col min="2" max="2" width="7.81640625" style="91" customWidth="1"/>
    <col min="3" max="3" width="12.08984375" style="91" customWidth="1"/>
    <col min="4" max="4" width="21" style="4" bestFit="1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"/>
      <c r="P1" s="2"/>
    </row>
    <row r="2" spans="1:21" s="3" customFormat="1" ht="20" customHeight="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  <c r="P2" s="2"/>
    </row>
    <row r="3" spans="1:21" s="3" customFormat="1" ht="20" customHeight="1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"/>
      <c r="P3" s="2"/>
    </row>
    <row r="4" spans="1:21" ht="20" customHeight="1" x14ac:dyDescent="0.3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1" ht="20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Q5" s="3"/>
    </row>
    <row r="6" spans="1:21" s="6" customFormat="1" ht="20" customHeight="1" x14ac:dyDescent="0.35">
      <c r="A6" s="98" t="s">
        <v>66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S6" s="7"/>
      <c r="T6" s="7"/>
      <c r="U6" s="7"/>
    </row>
    <row r="7" spans="1:21" s="6" customFormat="1" ht="20" customHeight="1" x14ac:dyDescent="0.35">
      <c r="A7" s="103" t="s">
        <v>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S7" s="7"/>
      <c r="T7" s="7"/>
      <c r="U7" s="7"/>
    </row>
    <row r="8" spans="1:21" s="6" customFormat="1" ht="20" customHeight="1" thickBot="1" x14ac:dyDescent="0.4">
      <c r="A8" s="104" t="s">
        <v>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S8" s="7"/>
      <c r="T8" s="7"/>
      <c r="U8" s="7"/>
    </row>
    <row r="9" spans="1:21" ht="20" customHeight="1" thickTop="1" x14ac:dyDescent="0.35">
      <c r="A9" s="105" t="s">
        <v>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21" ht="20" customHeight="1" x14ac:dyDescent="0.35">
      <c r="A10" s="108" t="s">
        <v>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</row>
    <row r="11" spans="1:21" ht="20" customHeight="1" x14ac:dyDescent="0.35">
      <c r="A11" s="108" t="s">
        <v>67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21" ht="7.5" customHeight="1" x14ac:dyDescent="0.3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</row>
    <row r="13" spans="1:21" ht="15.5" x14ac:dyDescent="0.35">
      <c r="A13" s="114" t="s">
        <v>10</v>
      </c>
      <c r="B13" s="115"/>
      <c r="C13" s="115"/>
      <c r="D13" s="115"/>
      <c r="E13" s="8"/>
      <c r="F13" s="8"/>
      <c r="G13" s="9" t="s">
        <v>11</v>
      </c>
      <c r="H13" s="10" t="s">
        <v>12</v>
      </c>
      <c r="I13" s="8"/>
      <c r="J13" s="8"/>
      <c r="K13" s="8"/>
      <c r="L13" s="10"/>
      <c r="M13" s="11"/>
      <c r="N13" s="12" t="s">
        <v>13</v>
      </c>
    </row>
    <row r="14" spans="1:21" ht="15.5" x14ac:dyDescent="0.35">
      <c r="A14" s="116" t="s">
        <v>14</v>
      </c>
      <c r="B14" s="117"/>
      <c r="C14" s="117"/>
      <c r="D14" s="117"/>
      <c r="E14" s="13"/>
      <c r="F14" s="13"/>
      <c r="G14" s="14" t="s">
        <v>15</v>
      </c>
      <c r="H14" s="15" t="s">
        <v>16</v>
      </c>
      <c r="I14" s="13"/>
      <c r="J14" s="13"/>
      <c r="K14" s="13"/>
      <c r="L14" s="15"/>
      <c r="M14" s="16"/>
      <c r="N14" s="17" t="s">
        <v>17</v>
      </c>
    </row>
    <row r="15" spans="1:21" ht="14.5" x14ac:dyDescent="0.35">
      <c r="A15" s="118" t="s">
        <v>18</v>
      </c>
      <c r="B15" s="119"/>
      <c r="C15" s="119"/>
      <c r="D15" s="119"/>
      <c r="E15" s="119"/>
      <c r="F15" s="119"/>
      <c r="G15" s="120"/>
      <c r="H15" s="121" t="s">
        <v>19</v>
      </c>
      <c r="I15" s="119"/>
      <c r="J15" s="119"/>
      <c r="K15" s="119"/>
      <c r="L15" s="119"/>
      <c r="M15" s="119"/>
      <c r="N15" s="122"/>
    </row>
    <row r="16" spans="1:21" ht="14.5" x14ac:dyDescent="0.35">
      <c r="A16" s="18" t="s">
        <v>20</v>
      </c>
      <c r="B16" s="19"/>
      <c r="C16" s="19"/>
      <c r="D16" s="20"/>
      <c r="E16" s="21"/>
      <c r="F16" s="20"/>
      <c r="G16" s="22"/>
      <c r="H16" s="123" t="s">
        <v>21</v>
      </c>
      <c r="I16" s="124"/>
      <c r="J16" s="124"/>
      <c r="K16" s="124"/>
      <c r="L16" s="124"/>
      <c r="M16" s="124"/>
      <c r="N16" s="125"/>
    </row>
    <row r="17" spans="1:21" ht="14.5" x14ac:dyDescent="0.35">
      <c r="A17" s="18" t="s">
        <v>22</v>
      </c>
      <c r="B17" s="19"/>
      <c r="C17" s="19"/>
      <c r="D17" s="23"/>
      <c r="E17" s="21"/>
      <c r="F17" s="20"/>
      <c r="G17" s="24" t="s">
        <v>23</v>
      </c>
      <c r="H17" s="25" t="s">
        <v>24</v>
      </c>
      <c r="I17" s="26"/>
      <c r="J17" s="26"/>
      <c r="K17" s="26"/>
      <c r="L17" s="27"/>
      <c r="M17" s="26"/>
      <c r="N17" s="28"/>
    </row>
    <row r="18" spans="1:21" ht="14.5" x14ac:dyDescent="0.35">
      <c r="A18" s="29" t="s">
        <v>25</v>
      </c>
      <c r="B18" s="19"/>
      <c r="C18" s="19"/>
      <c r="D18" s="23"/>
      <c r="E18" s="21"/>
      <c r="F18" s="20"/>
      <c r="G18" s="24" t="s">
        <v>26</v>
      </c>
      <c r="H18" s="25" t="s">
        <v>27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28</v>
      </c>
      <c r="B19" s="30"/>
      <c r="C19" s="30"/>
      <c r="D19" s="31"/>
      <c r="E19" s="31"/>
      <c r="F19" s="31"/>
      <c r="G19" s="24" t="s">
        <v>29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35">
      <c r="A21" s="142" t="s">
        <v>30</v>
      </c>
      <c r="B21" s="101" t="s">
        <v>31</v>
      </c>
      <c r="C21" s="101" t="s">
        <v>32</v>
      </c>
      <c r="D21" s="101" t="s">
        <v>33</v>
      </c>
      <c r="E21" s="101" t="s">
        <v>34</v>
      </c>
      <c r="F21" s="101" t="s">
        <v>35</v>
      </c>
      <c r="G21" s="101" t="s">
        <v>36</v>
      </c>
      <c r="H21" s="133" t="s">
        <v>37</v>
      </c>
      <c r="I21" s="134"/>
      <c r="J21" s="137" t="s">
        <v>38</v>
      </c>
      <c r="K21" s="137"/>
      <c r="L21" s="138" t="s">
        <v>39</v>
      </c>
      <c r="M21" s="140" t="s">
        <v>40</v>
      </c>
      <c r="N21" s="126" t="s">
        <v>41</v>
      </c>
      <c r="P21" s="41"/>
      <c r="S21" s="42"/>
      <c r="T21" s="42"/>
      <c r="U21" s="42"/>
    </row>
    <row r="22" spans="1:21" s="40" customFormat="1" ht="17.25" customHeight="1" x14ac:dyDescent="0.35">
      <c r="A22" s="143"/>
      <c r="B22" s="102"/>
      <c r="C22" s="102"/>
      <c r="D22" s="102"/>
      <c r="E22" s="102"/>
      <c r="F22" s="102"/>
      <c r="G22" s="102"/>
      <c r="H22" s="135"/>
      <c r="I22" s="136"/>
      <c r="J22" s="43" t="s">
        <v>42</v>
      </c>
      <c r="K22" s="43" t="s">
        <v>43</v>
      </c>
      <c r="L22" s="139"/>
      <c r="M22" s="141"/>
      <c r="N22" s="127"/>
      <c r="P22" s="41"/>
      <c r="S22" s="42"/>
      <c r="T22" s="42"/>
      <c r="U22" s="42"/>
    </row>
    <row r="23" spans="1:21" ht="16.75" customHeight="1" x14ac:dyDescent="0.35">
      <c r="A23" s="44">
        <v>1</v>
      </c>
      <c r="B23" s="46">
        <v>2</v>
      </c>
      <c r="C23" s="46">
        <f>VLOOKUP(B23,[1]список!_xlnm.Print_Area,3)</f>
        <v>10084695734</v>
      </c>
      <c r="D23" s="47" t="str">
        <f>VLOOKUP(B23,[1]список!_xlnm.Print_Area,2)</f>
        <v xml:space="preserve">ФОМИНОВ Никита </v>
      </c>
      <c r="E23" s="48">
        <f>VLOOKUP(B23,[1]список!_xlnm.Print_Area,4)</f>
        <v>36281</v>
      </c>
      <c r="F23" s="46" t="str">
        <f>VLOOKUP(B23,[1]список!_xlnm.Print_Area,5)</f>
        <v>МС</v>
      </c>
      <c r="G23" s="46" t="str">
        <f>VLOOKUP(B23,[1]список!_xlnm.Print_Area,6)</f>
        <v>г.Санкт-Петербург</v>
      </c>
      <c r="H23" s="49">
        <v>72</v>
      </c>
      <c r="I23" s="50">
        <v>4</v>
      </c>
      <c r="J23" s="50"/>
      <c r="K23" s="50"/>
      <c r="L23" s="49">
        <v>86</v>
      </c>
      <c r="M23" s="51"/>
      <c r="N23" s="52"/>
      <c r="P23" s="41"/>
      <c r="Q23" s="40"/>
      <c r="R23" s="40"/>
      <c r="S23" s="42"/>
      <c r="T23" s="42"/>
      <c r="U23" s="42"/>
    </row>
    <row r="24" spans="1:21" ht="16.75" customHeight="1" x14ac:dyDescent="0.35">
      <c r="A24" s="44">
        <v>2</v>
      </c>
      <c r="B24" s="46">
        <v>11</v>
      </c>
      <c r="C24" s="46">
        <f>VLOOKUP(B24,[1]список!_xlnm.Print_Area,3)</f>
        <v>10066301807</v>
      </c>
      <c r="D24" s="47" t="str">
        <f>VLOOKUP(B24,[1]список!_xlnm.Print_Area,2)</f>
        <v>ЛЮБИШКИН Арсений</v>
      </c>
      <c r="E24" s="48">
        <f>VLOOKUP(B24,[1]список!_xlnm.Print_Area,4)</f>
        <v>37951</v>
      </c>
      <c r="F24" s="46" t="str">
        <f>VLOOKUP(B24,[1]список!_xlnm.Print_Area,5)</f>
        <v>МС</v>
      </c>
      <c r="G24" s="46" t="str">
        <f>VLOOKUP(B24,[1]список!_xlnm.Print_Area,6)</f>
        <v>Краснодарский край</v>
      </c>
      <c r="H24" s="49">
        <v>73.5</v>
      </c>
      <c r="I24" s="50">
        <v>2</v>
      </c>
      <c r="J24" s="50"/>
      <c r="K24" s="50"/>
      <c r="L24" s="49">
        <v>85.4</v>
      </c>
      <c r="M24" s="51"/>
      <c r="N24" s="52"/>
      <c r="P24" s="41"/>
      <c r="Q24" s="40"/>
      <c r="R24" s="40"/>
      <c r="S24" s="42"/>
      <c r="T24" s="42"/>
      <c r="U24" s="42"/>
    </row>
    <row r="25" spans="1:21" ht="16.75" customHeight="1" x14ac:dyDescent="0.35">
      <c r="A25" s="44">
        <v>3</v>
      </c>
      <c r="B25" s="46">
        <v>10</v>
      </c>
      <c r="C25" s="46">
        <f>VLOOKUP(B25,[1]список!_xlnm.Print_Area,3)</f>
        <v>10089109335</v>
      </c>
      <c r="D25" s="47" t="str">
        <f>VLOOKUP(B25,[1]список!_xlnm.Print_Area,2)</f>
        <v>АЛИЕВ Анар</v>
      </c>
      <c r="E25" s="48">
        <f>VLOOKUP(B25,[1]список!_xlnm.Print_Area,4)</f>
        <v>37694</v>
      </c>
      <c r="F25" s="46" t="str">
        <f>VLOOKUP(B25,[1]список!_xlnm.Print_Area,5)</f>
        <v>МС</v>
      </c>
      <c r="G25" s="46" t="str">
        <f>VLOOKUP(B25,[1]список!_xlnm.Print_Area,6)</f>
        <v>Калининградская область</v>
      </c>
      <c r="H25" s="49">
        <v>73</v>
      </c>
      <c r="I25" s="50">
        <v>3</v>
      </c>
      <c r="J25" s="50"/>
      <c r="K25" s="50"/>
      <c r="L25" s="49">
        <v>85</v>
      </c>
      <c r="M25" s="51"/>
      <c r="N25" s="52"/>
      <c r="P25" s="41"/>
      <c r="Q25" s="40"/>
      <c r="R25" s="40"/>
      <c r="S25" s="42"/>
      <c r="T25" s="42"/>
      <c r="U25" s="42"/>
    </row>
    <row r="26" spans="1:21" ht="16.75" customHeight="1" x14ac:dyDescent="0.35">
      <c r="A26" s="44">
        <v>4</v>
      </c>
      <c r="B26" s="46">
        <v>8</v>
      </c>
      <c r="C26" s="46">
        <f>VLOOKUP(B26,[1]список!_xlnm.Print_Area,3)</f>
        <v>10066412850</v>
      </c>
      <c r="D26" s="47" t="str">
        <f>VLOOKUP(B26,[1]список!_xlnm.Print_Area,2)</f>
        <v>АХМЕТЗЯНОВ Джамиль</v>
      </c>
      <c r="E26" s="48">
        <f>VLOOKUP(B26,[1]список!_xlnm.Print_Area,4)</f>
        <v>35800</v>
      </c>
      <c r="F26" s="46" t="str">
        <f>VLOOKUP(B26,[1]список!_xlnm.Print_Area,5)</f>
        <v>КМС</v>
      </c>
      <c r="G26" s="46" t="str">
        <f>VLOOKUP(B26,[1]список!_xlnm.Print_Area,6)</f>
        <v>Респ.Татарстан</v>
      </c>
      <c r="H26" s="49">
        <v>67</v>
      </c>
      <c r="I26" s="50">
        <v>5</v>
      </c>
      <c r="J26" s="50"/>
      <c r="K26" s="50"/>
      <c r="L26" s="49">
        <v>77.3</v>
      </c>
      <c r="M26" s="51"/>
      <c r="N26" s="52"/>
      <c r="P26" s="41"/>
      <c r="Q26" s="40"/>
      <c r="R26" s="40"/>
      <c r="S26" s="42"/>
      <c r="T26" s="42"/>
      <c r="U26" s="42"/>
    </row>
    <row r="27" spans="1:21" ht="16.75" customHeight="1" x14ac:dyDescent="0.35">
      <c r="A27" s="44">
        <v>5</v>
      </c>
      <c r="B27" s="46">
        <v>6</v>
      </c>
      <c r="C27" s="46">
        <f>VLOOKUP(B27,[1]список!_xlnm.Print_Area,3)</f>
        <v>10140039284</v>
      </c>
      <c r="D27" s="47" t="str">
        <f>VLOOKUP(B27,[1]список!_xlnm.Print_Area,2)</f>
        <v>ГАЛКИН Дмитрий</v>
      </c>
      <c r="E27" s="48">
        <f>VLOOKUP(B27,[1]список!_xlnm.Print_Area,4)</f>
        <v>37933</v>
      </c>
      <c r="F27" s="46" t="str">
        <f>VLOOKUP(B27,[1]список!_xlnm.Print_Area,5)</f>
        <v>1 СР</v>
      </c>
      <c r="G27" s="46" t="str">
        <f>VLOOKUP(B27,[1]список!_xlnm.Print_Area,6)</f>
        <v>Московская область</v>
      </c>
      <c r="H27" s="49">
        <v>35</v>
      </c>
      <c r="I27" s="50">
        <v>9</v>
      </c>
      <c r="J27" s="50"/>
      <c r="K27" s="50"/>
      <c r="L27" s="49">
        <v>56</v>
      </c>
      <c r="M27" s="51"/>
      <c r="N27" s="52"/>
      <c r="P27" s="41"/>
      <c r="Q27" s="40"/>
      <c r="R27" s="40"/>
      <c r="S27" s="42"/>
      <c r="T27" s="42"/>
      <c r="U27" s="42"/>
    </row>
    <row r="28" spans="1:21" ht="16.75" customHeight="1" x14ac:dyDescent="0.35">
      <c r="A28" s="44">
        <v>6</v>
      </c>
      <c r="B28" s="46">
        <v>3</v>
      </c>
      <c r="C28" s="46">
        <f>VLOOKUP(B28,[1]список!_xlnm.Print_Area,3)</f>
        <v>10139701101</v>
      </c>
      <c r="D28" s="47" t="str">
        <f>VLOOKUP(B28,[1]список!_xlnm.Print_Area,2)</f>
        <v>НЕЧИПОРЮК Данил</v>
      </c>
      <c r="E28" s="48">
        <f>VLOOKUP(B28,[1]список!_xlnm.Print_Area,4)</f>
        <v>38342</v>
      </c>
      <c r="F28" s="46" t="str">
        <f>VLOOKUP(B28,[1]список!_xlnm.Print_Area,5)</f>
        <v>КМС</v>
      </c>
      <c r="G28" s="46" t="str">
        <f>VLOOKUP(B28,[1]список!_xlnm.Print_Area,6)</f>
        <v>г.Санкт-Петербург</v>
      </c>
      <c r="H28" s="49">
        <v>38</v>
      </c>
      <c r="I28" s="50">
        <v>8</v>
      </c>
      <c r="J28" s="50"/>
      <c r="K28" s="50"/>
      <c r="L28" s="49">
        <v>54</v>
      </c>
      <c r="M28" s="51"/>
      <c r="N28" s="52"/>
      <c r="P28" s="41"/>
      <c r="Q28" s="40"/>
      <c r="R28" s="40"/>
      <c r="S28" s="42"/>
      <c r="T28" s="42"/>
      <c r="U28" s="42"/>
    </row>
    <row r="29" spans="1:21" ht="16.75" customHeight="1" x14ac:dyDescent="0.35">
      <c r="A29" s="44">
        <v>7</v>
      </c>
      <c r="B29" s="46">
        <v>7</v>
      </c>
      <c r="C29" s="46">
        <f>VLOOKUP(B29,[1]список!_xlnm.Print_Area,3)</f>
        <v>10084649860</v>
      </c>
      <c r="D29" s="47" t="str">
        <f>VLOOKUP(B29,[1]список!_xlnm.Print_Area,2)</f>
        <v>СЕМИН Илья</v>
      </c>
      <c r="E29" s="48">
        <f>VLOOKUP(B29,[1]список!_xlnm.Print_Area,4)</f>
        <v>36249</v>
      </c>
      <c r="F29" s="46" t="str">
        <f>VLOOKUP(B29,[1]список!_xlnm.Print_Area,5)</f>
        <v>КМС</v>
      </c>
      <c r="G29" s="46" t="str">
        <f>VLOOKUP(B29,[1]список!_xlnm.Print_Area,6)</f>
        <v>Московская область</v>
      </c>
      <c r="H29" s="49">
        <v>26.5</v>
      </c>
      <c r="I29" s="50">
        <v>10</v>
      </c>
      <c r="J29" s="50"/>
      <c r="K29" s="50"/>
      <c r="L29" s="49">
        <v>52</v>
      </c>
      <c r="M29" s="97"/>
      <c r="N29" s="52"/>
      <c r="P29" s="41"/>
      <c r="Q29" s="40"/>
      <c r="R29" s="40"/>
      <c r="S29" s="42"/>
      <c r="T29" s="42"/>
      <c r="U29" s="42"/>
    </row>
    <row r="30" spans="1:21" ht="16.75" customHeight="1" x14ac:dyDescent="0.35">
      <c r="A30" s="44">
        <v>8</v>
      </c>
      <c r="B30" s="46">
        <v>4</v>
      </c>
      <c r="C30" s="46">
        <f>VLOOKUP(B30,[1]список!_xlnm.Print_Area,3)</f>
        <v>10139700794</v>
      </c>
      <c r="D30" s="47" t="str">
        <f>VLOOKUP(B30,[1]список!_xlnm.Print_Area,2)</f>
        <v>ЧАЩИН Никита</v>
      </c>
      <c r="E30" s="48">
        <f>VLOOKUP(B30,[1]список!_xlnm.Print_Area,4)</f>
        <v>38349</v>
      </c>
      <c r="F30" s="46" t="str">
        <f>VLOOKUP(B30,[1]список!_xlnm.Print_Area,5)</f>
        <v>КМС</v>
      </c>
      <c r="G30" s="46" t="str">
        <f>VLOOKUP(B30,[1]список!_xlnm.Print_Area,6)</f>
        <v>г.Санкт-Петербург</v>
      </c>
      <c r="H30" s="49">
        <v>42</v>
      </c>
      <c r="I30" s="50">
        <v>7</v>
      </c>
      <c r="J30" s="50"/>
      <c r="K30" s="50"/>
      <c r="L30" s="49">
        <v>45</v>
      </c>
      <c r="M30" s="97"/>
      <c r="N30" s="52"/>
      <c r="P30" s="41"/>
      <c r="Q30" s="40"/>
      <c r="R30" s="40"/>
      <c r="S30" s="42"/>
      <c r="T30" s="42"/>
      <c r="U30" s="42"/>
    </row>
    <row r="31" spans="1:21" ht="16.75" customHeight="1" x14ac:dyDescent="0.35">
      <c r="A31" s="44">
        <v>9</v>
      </c>
      <c r="B31" s="46">
        <v>5</v>
      </c>
      <c r="C31" s="46">
        <f>VLOOKUP(B31,[1]список!_xlnm.Print_Area,3)</f>
        <v>10119779826</v>
      </c>
      <c r="D31" s="47" t="str">
        <f>VLOOKUP(B31,[1]список!_xlnm.Print_Area,2)</f>
        <v>ТАРАСОВ Никита</v>
      </c>
      <c r="E31" s="48">
        <f>VLOOKUP(B31,[1]список!_xlnm.Print_Area,4)</f>
        <v>38185</v>
      </c>
      <c r="F31" s="46" t="str">
        <f>VLOOKUP(B31,[1]список!_xlnm.Print_Area,5)</f>
        <v>КМС</v>
      </c>
      <c r="G31" s="46" t="str">
        <f>VLOOKUP(B31,[1]список!_xlnm.Print_Area,6)</f>
        <v>Московская область</v>
      </c>
      <c r="H31" s="49">
        <v>46</v>
      </c>
      <c r="I31" s="50">
        <v>6</v>
      </c>
      <c r="J31" s="50"/>
      <c r="K31" s="50"/>
      <c r="L31" s="49">
        <v>35</v>
      </c>
      <c r="M31" s="97"/>
      <c r="N31" s="52"/>
      <c r="P31" s="41"/>
      <c r="Q31" s="40"/>
      <c r="R31" s="40"/>
      <c r="S31" s="42"/>
      <c r="T31" s="42"/>
      <c r="U31" s="42"/>
    </row>
    <row r="32" spans="1:21" ht="16.75" customHeight="1" x14ac:dyDescent="0.35">
      <c r="A32" s="44" t="s">
        <v>68</v>
      </c>
      <c r="B32" s="46">
        <v>9</v>
      </c>
      <c r="C32" s="46">
        <f>VLOOKUP(B32,[1]список!_xlnm.Print_Area,3)</f>
        <v>10061949941</v>
      </c>
      <c r="D32" s="47" t="str">
        <f>VLOOKUP(B32,[1]список!_xlnm.Print_Area,2)</f>
        <v>РИЗАЕВ Ирек</v>
      </c>
      <c r="E32" s="48">
        <f>VLOOKUP(B32,[1]список!_xlnm.Print_Area,4)</f>
        <v>35704</v>
      </c>
      <c r="F32" s="46" t="str">
        <f>VLOOKUP(B32,[1]список!_xlnm.Print_Area,5)</f>
        <v>МСМК</v>
      </c>
      <c r="G32" s="46" t="str">
        <f>VLOOKUP(B32,[1]список!_xlnm.Print_Area,6)</f>
        <v>Респ.Татарстан</v>
      </c>
      <c r="H32" s="49">
        <v>80.5</v>
      </c>
      <c r="I32" s="50">
        <v>1</v>
      </c>
      <c r="J32" s="50"/>
      <c r="K32" s="50"/>
      <c r="L32" s="49"/>
      <c r="M32" s="97"/>
      <c r="N32" s="52"/>
      <c r="P32" s="41"/>
      <c r="Q32" s="40"/>
      <c r="R32" s="40"/>
      <c r="S32" s="42"/>
      <c r="T32" s="42"/>
      <c r="U32" s="42"/>
    </row>
    <row r="33" spans="1:21" ht="16.75" customHeight="1" x14ac:dyDescent="0.35">
      <c r="A33" s="44" t="s">
        <v>68</v>
      </c>
      <c r="B33" s="46">
        <v>1</v>
      </c>
      <c r="C33" s="46">
        <f>VLOOKUP(B33,[1]список!_xlnm.Print_Area,3)</f>
        <v>10092372979</v>
      </c>
      <c r="D33" s="47" t="str">
        <f>VLOOKUP(B33,[1]список!_xlnm.Print_Area,2)</f>
        <v>СУРИН Филипп</v>
      </c>
      <c r="E33" s="48">
        <f>VLOOKUP(B33,[1]список!_xlnm.Print_Area,4)</f>
        <v>38114</v>
      </c>
      <c r="F33" s="46" t="str">
        <f>VLOOKUP(B33,[1]список!_xlnm.Print_Area,5)</f>
        <v>КМС</v>
      </c>
      <c r="G33" s="46" t="str">
        <f>VLOOKUP(B33,[1]список!_xlnm.Print_Area,6)</f>
        <v>г.Санкт-Петербург</v>
      </c>
      <c r="H33" s="49">
        <v>23.5</v>
      </c>
      <c r="I33" s="50">
        <v>11</v>
      </c>
      <c r="J33" s="50"/>
      <c r="K33" s="50"/>
      <c r="L33" s="49"/>
      <c r="M33" s="97"/>
      <c r="N33" s="52"/>
      <c r="P33" s="41"/>
      <c r="Q33" s="40"/>
      <c r="R33" s="40"/>
      <c r="S33" s="42"/>
      <c r="T33" s="42"/>
      <c r="U33" s="42"/>
    </row>
    <row r="34" spans="1:21" ht="7.5" customHeight="1" thickBot="1" x14ac:dyDescent="0.35">
      <c r="A34" s="53"/>
      <c r="B34" s="54"/>
      <c r="C34" s="53"/>
      <c r="D34" s="55"/>
      <c r="E34" s="56"/>
      <c r="F34" s="57"/>
      <c r="G34" s="56"/>
      <c r="H34" s="58"/>
      <c r="I34" s="59"/>
      <c r="J34" s="59"/>
      <c r="K34" s="59"/>
      <c r="L34" s="58"/>
      <c r="M34" s="59"/>
      <c r="N34" s="59"/>
      <c r="P34" s="41"/>
      <c r="Q34" s="40"/>
      <c r="R34" s="40"/>
      <c r="S34" s="42"/>
      <c r="T34" s="42"/>
      <c r="U34" s="42"/>
    </row>
    <row r="35" spans="1:21" ht="15" thickTop="1" x14ac:dyDescent="0.35">
      <c r="A35" s="128" t="s">
        <v>44</v>
      </c>
      <c r="B35" s="129"/>
      <c r="C35" s="129"/>
      <c r="D35" s="129"/>
      <c r="E35" s="60"/>
      <c r="F35" s="60"/>
      <c r="G35" s="129" t="s">
        <v>45</v>
      </c>
      <c r="H35" s="129"/>
      <c r="I35" s="129"/>
      <c r="J35" s="129"/>
      <c r="K35" s="129"/>
      <c r="L35" s="129"/>
      <c r="M35" s="129"/>
      <c r="N35" s="130"/>
      <c r="P35" s="41"/>
      <c r="Q35" s="40"/>
      <c r="R35" s="40"/>
      <c r="S35" s="42"/>
      <c r="T35" s="42"/>
      <c r="U35" s="42"/>
    </row>
    <row r="36" spans="1:21" ht="14.5" x14ac:dyDescent="0.35">
      <c r="A36" s="61" t="s">
        <v>46</v>
      </c>
      <c r="B36" s="62"/>
      <c r="C36" s="63"/>
      <c r="D36" s="64"/>
      <c r="E36" s="65"/>
      <c r="F36" s="65"/>
      <c r="G36" s="66" t="s">
        <v>47</v>
      </c>
      <c r="H36" s="67">
        <f t="array" ref="H36">SUM(1/COUNTIF(G23:G33,G23:G33))</f>
        <v>5</v>
      </c>
      <c r="I36" s="68"/>
      <c r="J36" s="69"/>
      <c r="K36" s="69"/>
      <c r="L36" s="70"/>
      <c r="M36" s="66" t="s">
        <v>48</v>
      </c>
      <c r="N36" s="71">
        <f>COUNTIF(F$21:F130,"ЗМС")</f>
        <v>0</v>
      </c>
      <c r="P36" s="41"/>
      <c r="Q36" s="40"/>
      <c r="R36" s="40"/>
      <c r="S36" s="42"/>
      <c r="T36" s="42"/>
      <c r="U36" s="42"/>
    </row>
    <row r="37" spans="1:21" ht="14.5" x14ac:dyDescent="0.35">
      <c r="A37" s="61" t="s">
        <v>49</v>
      </c>
      <c r="B37" s="62"/>
      <c r="C37" s="72"/>
      <c r="D37" s="64"/>
      <c r="E37" s="73"/>
      <c r="F37" s="73"/>
      <c r="G37" s="66" t="s">
        <v>50</v>
      </c>
      <c r="H37" s="74">
        <f>H38+H42</f>
        <v>13</v>
      </c>
      <c r="I37" s="75"/>
      <c r="J37" s="76"/>
      <c r="K37" s="76"/>
      <c r="L37" s="77"/>
      <c r="M37" s="66" t="s">
        <v>51</v>
      </c>
      <c r="N37" s="71">
        <f>COUNTIF(F$21:F130,"МСМК")</f>
        <v>1</v>
      </c>
      <c r="P37" s="41"/>
      <c r="Q37" s="40"/>
      <c r="R37" s="40"/>
      <c r="S37" s="42"/>
      <c r="T37" s="42"/>
      <c r="U37" s="42"/>
    </row>
    <row r="38" spans="1:21" ht="14.5" x14ac:dyDescent="0.35">
      <c r="A38" s="61" t="s">
        <v>52</v>
      </c>
      <c r="B38" s="62"/>
      <c r="C38" s="62"/>
      <c r="D38" s="64"/>
      <c r="E38" s="73"/>
      <c r="F38" s="73"/>
      <c r="G38" s="66" t="s">
        <v>53</v>
      </c>
      <c r="H38" s="74">
        <v>11</v>
      </c>
      <c r="I38" s="75"/>
      <c r="J38" s="76"/>
      <c r="K38" s="76"/>
      <c r="L38" s="77"/>
      <c r="M38" s="66" t="s">
        <v>54</v>
      </c>
      <c r="N38" s="71">
        <f>COUNTIF(F$21:F51,"МС")</f>
        <v>3</v>
      </c>
      <c r="P38" s="41"/>
      <c r="Q38" s="40"/>
      <c r="R38" s="40"/>
      <c r="S38" s="42"/>
      <c r="T38" s="42"/>
      <c r="U38" s="42"/>
    </row>
    <row r="39" spans="1:21" ht="14.5" x14ac:dyDescent="0.35">
      <c r="A39" s="61" t="s">
        <v>55</v>
      </c>
      <c r="B39" s="62"/>
      <c r="C39" s="62"/>
      <c r="D39" s="64"/>
      <c r="E39" s="73"/>
      <c r="F39" s="73"/>
      <c r="G39" s="66" t="s">
        <v>56</v>
      </c>
      <c r="H39" s="74">
        <f>COUNT(A23:A33)</f>
        <v>9</v>
      </c>
      <c r="I39" s="75"/>
      <c r="J39" s="76"/>
      <c r="K39" s="76"/>
      <c r="L39" s="77"/>
      <c r="M39" s="66" t="s">
        <v>57</v>
      </c>
      <c r="N39" s="71">
        <f>COUNTIF(F$20:F51,"КМС")</f>
        <v>6</v>
      </c>
      <c r="P39" s="41"/>
      <c r="Q39" s="40"/>
      <c r="R39" s="40"/>
      <c r="S39" s="42"/>
      <c r="T39" s="42"/>
      <c r="U39" s="42"/>
    </row>
    <row r="40" spans="1:21" ht="14.5" x14ac:dyDescent="0.35">
      <c r="A40" s="78"/>
      <c r="B40" s="62"/>
      <c r="C40" s="62"/>
      <c r="D40" s="64"/>
      <c r="G40" s="66" t="s">
        <v>58</v>
      </c>
      <c r="H40" s="74">
        <f>COUNTIF(A23:A33,"НФ")</f>
        <v>0</v>
      </c>
      <c r="I40" s="75"/>
      <c r="J40" s="76"/>
      <c r="K40" s="76"/>
      <c r="L40" s="77"/>
      <c r="M40" s="66" t="s">
        <v>59</v>
      </c>
      <c r="N40" s="71">
        <f>COUNTIF(F$23:F129,"1 СР")</f>
        <v>1</v>
      </c>
      <c r="P40" s="41"/>
      <c r="Q40" s="40"/>
      <c r="R40" s="40"/>
      <c r="S40" s="42"/>
      <c r="T40" s="42"/>
      <c r="U40" s="42"/>
    </row>
    <row r="41" spans="1:21" ht="14.5" x14ac:dyDescent="0.35">
      <c r="A41" s="79"/>
      <c r="B41" s="31"/>
      <c r="C41" s="30"/>
      <c r="D41" s="64"/>
      <c r="G41" s="66" t="s">
        <v>60</v>
      </c>
      <c r="H41" s="74">
        <f>COUNTIF(A23:A33,"ДСКВ")</f>
        <v>0</v>
      </c>
      <c r="I41" s="75"/>
      <c r="J41" s="76"/>
      <c r="K41" s="76"/>
      <c r="L41" s="77"/>
      <c r="M41" s="66" t="s">
        <v>61</v>
      </c>
      <c r="N41" s="71">
        <f>COUNTIF(F$23:F129,"2 СР")</f>
        <v>0</v>
      </c>
    </row>
    <row r="42" spans="1:21" ht="14.5" x14ac:dyDescent="0.35">
      <c r="A42" s="80"/>
      <c r="B42" s="62"/>
      <c r="C42" s="62"/>
      <c r="D42" s="64"/>
      <c r="E42" s="73"/>
      <c r="F42" s="73"/>
      <c r="G42" s="66" t="s">
        <v>62</v>
      </c>
      <c r="H42" s="74">
        <f>COUNTIF(A23:A33,"НС")</f>
        <v>2</v>
      </c>
      <c r="I42" s="81"/>
      <c r="J42" s="82"/>
      <c r="K42" s="82"/>
      <c r="L42" s="83"/>
      <c r="M42" s="66" t="s">
        <v>63</v>
      </c>
      <c r="N42" s="71">
        <f>COUNTIF(F$23:F129,"3 СР")</f>
        <v>0</v>
      </c>
    </row>
    <row r="43" spans="1:21" ht="5.25" customHeight="1" x14ac:dyDescent="0.35">
      <c r="A43" s="80"/>
      <c r="B43" s="62"/>
      <c r="C43" s="62"/>
      <c r="D43" s="62"/>
      <c r="E43" s="62"/>
      <c r="F43" s="62"/>
      <c r="G43" s="31"/>
      <c r="H43" s="84"/>
      <c r="I43" s="84"/>
      <c r="J43" s="84"/>
      <c r="K43" s="84"/>
      <c r="L43" s="84"/>
      <c r="M43" s="85"/>
      <c r="N43" s="86"/>
    </row>
    <row r="44" spans="1:21" ht="15.5" x14ac:dyDescent="0.35">
      <c r="A44" s="87"/>
      <c r="B44" s="88"/>
      <c r="C44" s="88"/>
      <c r="D44" s="131" t="s">
        <v>64</v>
      </c>
      <c r="E44" s="131"/>
      <c r="F44" s="131"/>
      <c r="G44" s="131" t="s">
        <v>65</v>
      </c>
      <c r="H44" s="131"/>
      <c r="I44" s="131"/>
      <c r="J44" s="89"/>
      <c r="K44" s="89"/>
      <c r="L44" s="131" t="str">
        <f>A19</f>
        <v>СУДЬЯ НА ФИНИШЕ:</v>
      </c>
      <c r="M44" s="131"/>
      <c r="N44" s="132"/>
    </row>
    <row r="45" spans="1:21" x14ac:dyDescent="0.35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</row>
    <row r="46" spans="1:21" x14ac:dyDescent="0.35">
      <c r="A46" s="90"/>
      <c r="D46" s="91"/>
      <c r="E46" s="91"/>
      <c r="F46" s="91"/>
      <c r="G46" s="91"/>
      <c r="H46" s="34"/>
      <c r="I46" s="91"/>
      <c r="J46" s="91"/>
      <c r="K46" s="91"/>
      <c r="L46" s="34"/>
      <c r="M46" s="91"/>
      <c r="N46" s="92"/>
    </row>
    <row r="47" spans="1:21" x14ac:dyDescent="0.35">
      <c r="A47" s="90"/>
      <c r="D47" s="91"/>
      <c r="E47" s="91"/>
      <c r="F47" s="91"/>
      <c r="G47" s="91"/>
      <c r="H47" s="34"/>
      <c r="I47" s="91"/>
      <c r="J47" s="91"/>
      <c r="K47" s="91"/>
      <c r="L47" s="34"/>
      <c r="M47" s="91"/>
      <c r="N47" s="92"/>
    </row>
    <row r="48" spans="1:21" x14ac:dyDescent="0.35">
      <c r="A48" s="90"/>
      <c r="D48" s="91"/>
      <c r="E48" s="91"/>
      <c r="F48" s="91"/>
      <c r="G48" s="91"/>
      <c r="H48" s="34"/>
      <c r="I48" s="91"/>
      <c r="J48" s="91"/>
      <c r="K48" s="91"/>
      <c r="L48" s="34"/>
      <c r="M48" s="91"/>
      <c r="N48" s="92"/>
    </row>
    <row r="49" spans="1:21" x14ac:dyDescent="0.35">
      <c r="A49" s="90"/>
      <c r="D49" s="91"/>
      <c r="E49" s="91"/>
      <c r="F49" s="91"/>
      <c r="G49" s="91"/>
      <c r="H49" s="34"/>
      <c r="I49" s="91"/>
      <c r="J49" s="91"/>
      <c r="K49" s="91"/>
      <c r="L49" s="34"/>
      <c r="M49" s="91"/>
      <c r="N49" s="92"/>
    </row>
    <row r="50" spans="1:21" s="41" customFormat="1" ht="13.75" customHeight="1" thickBot="1" x14ac:dyDescent="0.4">
      <c r="A50" s="93"/>
      <c r="B50" s="94"/>
      <c r="C50" s="94"/>
      <c r="D50" s="147" t="str">
        <f>G17</f>
        <v xml:space="preserve">СТАРЧЕНКОВ С.А. (ВК, г. ОМСК) </v>
      </c>
      <c r="E50" s="147"/>
      <c r="F50" s="147"/>
      <c r="G50" s="147" t="str">
        <f>G18</f>
        <v>СЛАБКОВСКАЯ В.Н. ( ВК, г. ОМСК)</v>
      </c>
      <c r="H50" s="147"/>
      <c r="I50" s="147"/>
      <c r="J50" s="95"/>
      <c r="K50" s="95"/>
      <c r="L50" s="147" t="str">
        <f>G19</f>
        <v xml:space="preserve">БОЧАНОВ В.А. (ВК, г. ОМСК) </v>
      </c>
      <c r="M50" s="147"/>
      <c r="N50" s="148"/>
      <c r="S50" s="96"/>
      <c r="T50" s="96"/>
      <c r="U50" s="96"/>
    </row>
    <row r="51" spans="1:21" ht="13.5" thickTop="1" x14ac:dyDescent="0.35"/>
  </sheetData>
  <mergeCells count="39">
    <mergeCell ref="A45:E45"/>
    <mergeCell ref="F45:N45"/>
    <mergeCell ref="D50:F50"/>
    <mergeCell ref="G50:I50"/>
    <mergeCell ref="L50:N50"/>
    <mergeCell ref="J21:K21"/>
    <mergeCell ref="L21:L22"/>
    <mergeCell ref="M21:M22"/>
    <mergeCell ref="A21:A22"/>
    <mergeCell ref="B21:B22"/>
    <mergeCell ref="C21:C22"/>
    <mergeCell ref="D21:D22"/>
    <mergeCell ref="A35:D35"/>
    <mergeCell ref="G35:N35"/>
    <mergeCell ref="D44:F44"/>
    <mergeCell ref="G44:I44"/>
    <mergeCell ref="L44:N44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45"/>
  <sheetViews>
    <sheetView view="pageBreakPreview" topLeftCell="A7" zoomScale="89" zoomScaleNormal="50" zoomScaleSheetLayoutView="89" workbookViewId="0">
      <selection activeCell="F42" sqref="F42:P42"/>
    </sheetView>
  </sheetViews>
  <sheetFormatPr defaultColWidth="9.08984375" defaultRowHeight="13" x14ac:dyDescent="0.35"/>
  <cols>
    <col min="1" max="1" width="7" style="4" customWidth="1"/>
    <col min="2" max="2" width="7.81640625" style="91" customWidth="1"/>
    <col min="3" max="3" width="12.08984375" style="91" customWidth="1"/>
    <col min="4" max="4" width="21" style="4" bestFit="1" customWidth="1"/>
    <col min="5" max="5" width="11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"/>
      <c r="P1" s="2"/>
    </row>
    <row r="2" spans="1:21" s="3" customFormat="1" ht="20" customHeight="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  <c r="P2" s="2"/>
    </row>
    <row r="3" spans="1:21" s="3" customFormat="1" ht="20" customHeight="1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"/>
      <c r="P3" s="2"/>
    </row>
    <row r="4" spans="1:21" ht="20" customHeight="1" x14ac:dyDescent="0.35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21" ht="20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Q5" s="3"/>
    </row>
    <row r="6" spans="1:21" s="6" customFormat="1" ht="20" customHeight="1" x14ac:dyDescent="0.35">
      <c r="A6" s="98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S6" s="7"/>
      <c r="T6" s="7"/>
      <c r="U6" s="7"/>
    </row>
    <row r="7" spans="1:21" s="6" customFormat="1" ht="20" customHeight="1" x14ac:dyDescent="0.35">
      <c r="A7" s="103" t="s">
        <v>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S7" s="7"/>
      <c r="T7" s="7"/>
      <c r="U7" s="7"/>
    </row>
    <row r="8" spans="1:21" s="6" customFormat="1" ht="20" customHeight="1" thickBot="1" x14ac:dyDescent="0.4">
      <c r="A8" s="104" t="s">
        <v>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S8" s="7"/>
      <c r="T8" s="7"/>
      <c r="U8" s="7"/>
    </row>
    <row r="9" spans="1:21" ht="20" customHeight="1" thickTop="1" x14ac:dyDescent="0.35">
      <c r="A9" s="105" t="s">
        <v>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21" ht="20" customHeight="1" x14ac:dyDescent="0.35">
      <c r="A10" s="108" t="s">
        <v>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</row>
    <row r="11" spans="1:21" ht="20" customHeight="1" x14ac:dyDescent="0.35">
      <c r="A11" s="108" t="s">
        <v>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21" ht="7.5" customHeight="1" x14ac:dyDescent="0.3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</row>
    <row r="13" spans="1:21" ht="15.5" x14ac:dyDescent="0.35">
      <c r="A13" s="114" t="s">
        <v>10</v>
      </c>
      <c r="B13" s="115"/>
      <c r="C13" s="115"/>
      <c r="D13" s="115"/>
      <c r="E13" s="8"/>
      <c r="F13" s="8"/>
      <c r="G13" s="9" t="s">
        <v>11</v>
      </c>
      <c r="H13" s="10" t="s">
        <v>12</v>
      </c>
      <c r="I13" s="8"/>
      <c r="J13" s="8"/>
      <c r="K13" s="8"/>
      <c r="L13" s="10"/>
      <c r="M13" s="11"/>
      <c r="N13" s="12" t="s">
        <v>13</v>
      </c>
    </row>
    <row r="14" spans="1:21" ht="15.5" x14ac:dyDescent="0.35">
      <c r="A14" s="116" t="s">
        <v>14</v>
      </c>
      <c r="B14" s="117"/>
      <c r="C14" s="117"/>
      <c r="D14" s="117"/>
      <c r="E14" s="13"/>
      <c r="F14" s="13"/>
      <c r="G14" s="14" t="s">
        <v>15</v>
      </c>
      <c r="H14" s="15" t="s">
        <v>16</v>
      </c>
      <c r="I14" s="13"/>
      <c r="J14" s="13"/>
      <c r="K14" s="13"/>
      <c r="L14" s="15"/>
      <c r="M14" s="16"/>
      <c r="N14" s="17" t="s">
        <v>17</v>
      </c>
    </row>
    <row r="15" spans="1:21" ht="14.5" x14ac:dyDescent="0.35">
      <c r="A15" s="118" t="s">
        <v>18</v>
      </c>
      <c r="B15" s="119"/>
      <c r="C15" s="119"/>
      <c r="D15" s="119"/>
      <c r="E15" s="119"/>
      <c r="F15" s="119"/>
      <c r="G15" s="120"/>
      <c r="H15" s="121" t="s">
        <v>19</v>
      </c>
      <c r="I15" s="119"/>
      <c r="J15" s="119"/>
      <c r="K15" s="119"/>
      <c r="L15" s="119"/>
      <c r="M15" s="119"/>
      <c r="N15" s="122"/>
    </row>
    <row r="16" spans="1:21" ht="14.5" x14ac:dyDescent="0.35">
      <c r="A16" s="18" t="s">
        <v>20</v>
      </c>
      <c r="B16" s="19"/>
      <c r="C16" s="19"/>
      <c r="D16" s="20"/>
      <c r="E16" s="21"/>
      <c r="F16" s="20"/>
      <c r="G16" s="22"/>
      <c r="H16" s="123" t="s">
        <v>21</v>
      </c>
      <c r="I16" s="124"/>
      <c r="J16" s="124"/>
      <c r="K16" s="124"/>
      <c r="L16" s="124"/>
      <c r="M16" s="124"/>
      <c r="N16" s="125"/>
    </row>
    <row r="17" spans="1:21" ht="14.5" x14ac:dyDescent="0.35">
      <c r="A17" s="18" t="s">
        <v>22</v>
      </c>
      <c r="B17" s="19"/>
      <c r="C17" s="19"/>
      <c r="D17" s="23"/>
      <c r="E17" s="21"/>
      <c r="F17" s="20"/>
      <c r="G17" s="24" t="s">
        <v>23</v>
      </c>
      <c r="H17" s="25" t="s">
        <v>24</v>
      </c>
      <c r="I17" s="26"/>
      <c r="J17" s="26"/>
      <c r="K17" s="26"/>
      <c r="L17" s="27"/>
      <c r="M17" s="26"/>
      <c r="N17" s="28"/>
    </row>
    <row r="18" spans="1:21" ht="14.5" x14ac:dyDescent="0.35">
      <c r="A18" s="29" t="s">
        <v>25</v>
      </c>
      <c r="B18" s="19"/>
      <c r="C18" s="19"/>
      <c r="D18" s="23"/>
      <c r="E18" s="21"/>
      <c r="F18" s="20"/>
      <c r="G18" s="24" t="s">
        <v>26</v>
      </c>
      <c r="H18" s="25" t="s">
        <v>27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28</v>
      </c>
      <c r="B19" s="30"/>
      <c r="C19" s="30"/>
      <c r="D19" s="31"/>
      <c r="E19" s="31"/>
      <c r="F19" s="31"/>
      <c r="G19" s="24" t="s">
        <v>29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35">
      <c r="A21" s="142" t="s">
        <v>30</v>
      </c>
      <c r="B21" s="101" t="s">
        <v>31</v>
      </c>
      <c r="C21" s="101" t="s">
        <v>32</v>
      </c>
      <c r="D21" s="101" t="s">
        <v>33</v>
      </c>
      <c r="E21" s="101" t="s">
        <v>34</v>
      </c>
      <c r="F21" s="101" t="s">
        <v>35</v>
      </c>
      <c r="G21" s="101" t="s">
        <v>36</v>
      </c>
      <c r="H21" s="133" t="s">
        <v>37</v>
      </c>
      <c r="I21" s="134"/>
      <c r="J21" s="137" t="s">
        <v>38</v>
      </c>
      <c r="K21" s="137"/>
      <c r="L21" s="138" t="s">
        <v>39</v>
      </c>
      <c r="M21" s="140" t="s">
        <v>40</v>
      </c>
      <c r="N21" s="126" t="s">
        <v>41</v>
      </c>
      <c r="P21" s="41"/>
      <c r="S21" s="42"/>
      <c r="T21" s="42"/>
      <c r="U21" s="42"/>
    </row>
    <row r="22" spans="1:21" s="40" customFormat="1" ht="17.25" customHeight="1" x14ac:dyDescent="0.35">
      <c r="A22" s="143"/>
      <c r="B22" s="102"/>
      <c r="C22" s="102"/>
      <c r="D22" s="102"/>
      <c r="E22" s="102"/>
      <c r="F22" s="102"/>
      <c r="G22" s="102"/>
      <c r="H22" s="135"/>
      <c r="I22" s="136"/>
      <c r="J22" s="43" t="s">
        <v>42</v>
      </c>
      <c r="K22" s="43" t="s">
        <v>43</v>
      </c>
      <c r="L22" s="139"/>
      <c r="M22" s="141"/>
      <c r="N22" s="127"/>
      <c r="P22" s="41"/>
      <c r="S22" s="42"/>
      <c r="T22" s="42"/>
      <c r="U22" s="42"/>
    </row>
    <row r="23" spans="1:21" ht="16.75" customHeight="1" x14ac:dyDescent="0.35">
      <c r="A23" s="44">
        <v>1</v>
      </c>
      <c r="B23" s="45">
        <v>23</v>
      </c>
      <c r="C23" s="46">
        <f>VLOOKUP(B23,[1]список!_xlnm.Print_Area,3)</f>
        <v>10066351620</v>
      </c>
      <c r="D23" s="47" t="str">
        <f>VLOOKUP(B23,[1]список!_xlnm.Print_Area,2)</f>
        <v>КРУГЛОВА Екатерина</v>
      </c>
      <c r="E23" s="48">
        <f>VLOOKUP(B23,[1]список!_xlnm.Print_Area,4)</f>
        <v>34518</v>
      </c>
      <c r="F23" s="46" t="str">
        <f>VLOOKUP(B23,[1]список!_xlnm.Print_Area,5)</f>
        <v>МС</v>
      </c>
      <c r="G23" s="46" t="str">
        <f>VLOOKUP(B23,[1]список!_xlnm.Print_Area,6)</f>
        <v>Самарская область</v>
      </c>
      <c r="H23" s="49">
        <v>40.5</v>
      </c>
      <c r="I23" s="50">
        <v>1</v>
      </c>
      <c r="J23" s="50"/>
      <c r="K23" s="50"/>
      <c r="L23" s="49">
        <v>42</v>
      </c>
      <c r="M23" s="51"/>
      <c r="N23" s="52"/>
      <c r="P23" s="41"/>
      <c r="Q23" s="40"/>
      <c r="R23" s="40"/>
      <c r="S23" s="42"/>
      <c r="T23" s="42"/>
      <c r="U23" s="42"/>
    </row>
    <row r="24" spans="1:21" ht="16.75" customHeight="1" x14ac:dyDescent="0.35">
      <c r="A24" s="44">
        <v>2</v>
      </c>
      <c r="B24" s="45">
        <v>21</v>
      </c>
      <c r="C24" s="46">
        <f>VLOOKUP(B24,[1]список!_xlnm.Print_Area,3)</f>
        <v>10119496102</v>
      </c>
      <c r="D24" s="47" t="str">
        <f>VLOOKUP(B24,[1]список!_xlnm.Print_Area,2)</f>
        <v>ГРАМАШОВА Алина</v>
      </c>
      <c r="E24" s="48">
        <f>VLOOKUP(B24,[1]список!_xlnm.Print_Area,4)</f>
        <v>37702</v>
      </c>
      <c r="F24" s="46" t="str">
        <f>VLOOKUP(B24,[1]список!_xlnm.Print_Area,5)</f>
        <v>МС</v>
      </c>
      <c r="G24" s="46" t="str">
        <f>VLOOKUP(B24,[1]список!_xlnm.Print_Area,6)</f>
        <v>Московская область</v>
      </c>
      <c r="H24" s="49">
        <v>29.5</v>
      </c>
      <c r="I24" s="50">
        <v>3</v>
      </c>
      <c r="J24" s="50"/>
      <c r="K24" s="50"/>
      <c r="L24" s="49">
        <v>39</v>
      </c>
      <c r="M24" s="51"/>
      <c r="N24" s="52"/>
      <c r="P24" s="41"/>
      <c r="Q24" s="40"/>
      <c r="R24" s="40"/>
      <c r="S24" s="42"/>
      <c r="T24" s="42"/>
      <c r="U24" s="42"/>
    </row>
    <row r="25" spans="1:21" ht="16.75" customHeight="1" x14ac:dyDescent="0.35">
      <c r="A25" s="44">
        <v>3</v>
      </c>
      <c r="B25" s="45">
        <v>22</v>
      </c>
      <c r="C25" s="46">
        <f>VLOOKUP(B25,[1]список!_xlnm.Print_Area,3)</f>
        <v>10066399413</v>
      </c>
      <c r="D25" s="47" t="str">
        <f>VLOOKUP(B25,[1]список!_xlnm.Print_Area,2)</f>
        <v>МАЛЫШЕВА Елена</v>
      </c>
      <c r="E25" s="48">
        <f>VLOOKUP(B25,[1]список!_xlnm.Print_Area,4)</f>
        <v>36485</v>
      </c>
      <c r="F25" s="46" t="str">
        <f>VLOOKUP(B25,[1]список!_xlnm.Print_Area,5)</f>
        <v>КМС</v>
      </c>
      <c r="G25" s="46" t="str">
        <f>VLOOKUP(B25,[1]список!_xlnm.Print_Area,6)</f>
        <v>Московская область</v>
      </c>
      <c r="H25" s="49">
        <v>31</v>
      </c>
      <c r="I25" s="50">
        <v>2</v>
      </c>
      <c r="J25" s="50"/>
      <c r="K25" s="50"/>
      <c r="L25" s="49">
        <v>36</v>
      </c>
      <c r="M25" s="51"/>
      <c r="N25" s="52"/>
      <c r="P25" s="41"/>
      <c r="Q25" s="40"/>
      <c r="R25" s="40"/>
      <c r="S25" s="42"/>
      <c r="T25" s="42"/>
      <c r="U25" s="42"/>
    </row>
    <row r="26" spans="1:21" ht="16.75" customHeight="1" x14ac:dyDescent="0.35">
      <c r="A26" s="44">
        <v>4</v>
      </c>
      <c r="B26" s="45">
        <v>20</v>
      </c>
      <c r="C26" s="46">
        <f>VLOOKUP(B26,[1]список!_xlnm.Print_Area,3)</f>
        <v>10096489722</v>
      </c>
      <c r="D26" s="47" t="str">
        <f>VLOOKUP(B26,[1]список!_xlnm.Print_Area,2)</f>
        <v>ТЕРЕБОВА Анастасия</v>
      </c>
      <c r="E26" s="48">
        <f>VLOOKUP(B26,[1]список!_xlnm.Print_Area,4)</f>
        <v>36777</v>
      </c>
      <c r="F26" s="46" t="str">
        <f>VLOOKUP(B26,[1]список!_xlnm.Print_Area,5)</f>
        <v>МС</v>
      </c>
      <c r="G26" s="46" t="str">
        <f>VLOOKUP(B26,[1]список!_xlnm.Print_Area,6)</f>
        <v>г.Санкт-Петербург</v>
      </c>
      <c r="H26" s="49">
        <v>17</v>
      </c>
      <c r="I26" s="50">
        <v>4</v>
      </c>
      <c r="J26" s="50"/>
      <c r="K26" s="50"/>
      <c r="L26" s="49">
        <v>30</v>
      </c>
      <c r="M26" s="51"/>
      <c r="N26" s="52"/>
      <c r="P26" s="41"/>
      <c r="Q26" s="40"/>
      <c r="R26" s="40"/>
      <c r="S26" s="42"/>
      <c r="T26" s="42"/>
      <c r="U26" s="42"/>
    </row>
    <row r="27" spans="1:21" ht="16.75" customHeight="1" x14ac:dyDescent="0.35">
      <c r="A27" s="44">
        <v>5</v>
      </c>
      <c r="B27" s="45">
        <v>24</v>
      </c>
      <c r="C27" s="46">
        <f>VLOOKUP(B27,[1]список!_xlnm.Print_Area,3)</f>
        <v>10131862689</v>
      </c>
      <c r="D27" s="47" t="str">
        <f>VLOOKUP(B27,[1]список!_xlnm.Print_Area,2)</f>
        <v>БЛИНОВА Анастасия</v>
      </c>
      <c r="E27" s="48">
        <f>VLOOKUP(B27,[1]список!_xlnm.Print_Area,4)</f>
        <v>36981</v>
      </c>
      <c r="F27" s="46" t="str">
        <f>VLOOKUP(B27,[1]список!_xlnm.Print_Area,5)</f>
        <v>КМС</v>
      </c>
      <c r="G27" s="46" t="str">
        <f>VLOOKUP(B27,[1]список!_xlnm.Print_Area,6)</f>
        <v>Московская область</v>
      </c>
      <c r="H27" s="49">
        <v>9</v>
      </c>
      <c r="I27" s="50">
        <v>5</v>
      </c>
      <c r="J27" s="50"/>
      <c r="K27" s="50"/>
      <c r="L27" s="49">
        <v>22</v>
      </c>
      <c r="M27" s="51"/>
      <c r="N27" s="52"/>
      <c r="P27" s="41"/>
      <c r="Q27" s="40"/>
      <c r="R27" s="40"/>
      <c r="S27" s="42"/>
      <c r="T27" s="42"/>
      <c r="U27" s="42"/>
    </row>
    <row r="28" spans="1:21" ht="7.5" customHeight="1" thickBot="1" x14ac:dyDescent="0.35">
      <c r="A28" s="53"/>
      <c r="B28" s="54"/>
      <c r="C28" s="53"/>
      <c r="D28" s="55"/>
      <c r="E28" s="56"/>
      <c r="F28" s="57"/>
      <c r="G28" s="56"/>
      <c r="H28" s="58"/>
      <c r="I28" s="59"/>
      <c r="J28" s="59"/>
      <c r="K28" s="59"/>
      <c r="L28" s="58"/>
      <c r="M28" s="59"/>
      <c r="N28" s="59"/>
      <c r="P28" s="41"/>
      <c r="Q28" s="40"/>
      <c r="R28" s="40"/>
      <c r="S28" s="42"/>
      <c r="T28" s="42"/>
      <c r="U28" s="42"/>
    </row>
    <row r="29" spans="1:21" ht="15" thickTop="1" x14ac:dyDescent="0.35">
      <c r="A29" s="128" t="s">
        <v>44</v>
      </c>
      <c r="B29" s="129"/>
      <c r="C29" s="129"/>
      <c r="D29" s="129"/>
      <c r="E29" s="60"/>
      <c r="F29" s="60"/>
      <c r="G29" s="129" t="s">
        <v>45</v>
      </c>
      <c r="H29" s="129"/>
      <c r="I29" s="129"/>
      <c r="J29" s="129"/>
      <c r="K29" s="129"/>
      <c r="L29" s="129"/>
      <c r="M29" s="129"/>
      <c r="N29" s="130"/>
      <c r="P29" s="41"/>
      <c r="Q29" s="40"/>
      <c r="R29" s="40"/>
      <c r="S29" s="42"/>
      <c r="T29" s="42"/>
      <c r="U29" s="42"/>
    </row>
    <row r="30" spans="1:21" ht="14.5" x14ac:dyDescent="0.35">
      <c r="A30" s="61" t="s">
        <v>46</v>
      </c>
      <c r="B30" s="62"/>
      <c r="C30" s="63"/>
      <c r="D30" s="64"/>
      <c r="E30" s="65"/>
      <c r="F30" s="65"/>
      <c r="G30" s="66" t="s">
        <v>47</v>
      </c>
      <c r="H30" s="67">
        <f t="array" ref="H30">SUM(1/COUNTIF(G23:G27,G23:G27))</f>
        <v>3</v>
      </c>
      <c r="I30" s="68"/>
      <c r="J30" s="69"/>
      <c r="K30" s="69"/>
      <c r="L30" s="70"/>
      <c r="M30" s="66" t="s">
        <v>48</v>
      </c>
      <c r="N30" s="71">
        <f>COUNTIF(F$21:F124,"ЗМС")</f>
        <v>0</v>
      </c>
      <c r="P30" s="41"/>
      <c r="Q30" s="40"/>
      <c r="R30" s="40"/>
      <c r="S30" s="42"/>
      <c r="T30" s="42"/>
      <c r="U30" s="42"/>
    </row>
    <row r="31" spans="1:21" ht="14.5" x14ac:dyDescent="0.35">
      <c r="A31" s="61" t="s">
        <v>49</v>
      </c>
      <c r="B31" s="62"/>
      <c r="C31" s="72"/>
      <c r="D31" s="64"/>
      <c r="E31" s="73"/>
      <c r="F31" s="73"/>
      <c r="G31" s="66" t="s">
        <v>50</v>
      </c>
      <c r="H31" s="74">
        <v>5</v>
      </c>
      <c r="I31" s="75"/>
      <c r="J31" s="76"/>
      <c r="K31" s="76"/>
      <c r="L31" s="77"/>
      <c r="M31" s="66" t="s">
        <v>51</v>
      </c>
      <c r="N31" s="71">
        <f>COUNTIF(F$21:F124,"МСМК")</f>
        <v>0</v>
      </c>
      <c r="P31" s="41"/>
      <c r="Q31" s="40"/>
      <c r="R31" s="40"/>
      <c r="S31" s="42"/>
      <c r="T31" s="42"/>
      <c r="U31" s="42"/>
    </row>
    <row r="32" spans="1:21" ht="14.5" x14ac:dyDescent="0.35">
      <c r="A32" s="61" t="s">
        <v>52</v>
      </c>
      <c r="B32" s="62"/>
      <c r="C32" s="62"/>
      <c r="D32" s="64"/>
      <c r="E32" s="73"/>
      <c r="F32" s="73"/>
      <c r="G32" s="66" t="s">
        <v>53</v>
      </c>
      <c r="H32" s="74">
        <v>5</v>
      </c>
      <c r="I32" s="75"/>
      <c r="J32" s="76"/>
      <c r="K32" s="76"/>
      <c r="L32" s="77"/>
      <c r="M32" s="66" t="s">
        <v>54</v>
      </c>
      <c r="N32" s="71">
        <f>COUNTIF(F$21:F45,"МС")</f>
        <v>3</v>
      </c>
      <c r="P32" s="41"/>
      <c r="Q32" s="40"/>
      <c r="R32" s="40"/>
      <c r="S32" s="42"/>
      <c r="T32" s="42"/>
      <c r="U32" s="42"/>
    </row>
    <row r="33" spans="1:21" ht="14.5" x14ac:dyDescent="0.35">
      <c r="A33" s="61" t="s">
        <v>55</v>
      </c>
      <c r="B33" s="62"/>
      <c r="C33" s="62"/>
      <c r="D33" s="64"/>
      <c r="E33" s="73"/>
      <c r="F33" s="73"/>
      <c r="G33" s="66" t="s">
        <v>56</v>
      </c>
      <c r="H33" s="74">
        <f>COUNT(A23:A27)</f>
        <v>5</v>
      </c>
      <c r="I33" s="75"/>
      <c r="J33" s="76"/>
      <c r="K33" s="76"/>
      <c r="L33" s="77"/>
      <c r="M33" s="66" t="s">
        <v>57</v>
      </c>
      <c r="N33" s="71">
        <f>COUNTIF(F$20:F45,"КМС")</f>
        <v>2</v>
      </c>
      <c r="P33" s="41"/>
      <c r="Q33" s="40"/>
      <c r="R33" s="40"/>
      <c r="S33" s="42"/>
      <c r="T33" s="42"/>
      <c r="U33" s="42"/>
    </row>
    <row r="34" spans="1:21" ht="14.5" x14ac:dyDescent="0.35">
      <c r="A34" s="78"/>
      <c r="B34" s="62"/>
      <c r="C34" s="62"/>
      <c r="D34" s="64"/>
      <c r="G34" s="66" t="s">
        <v>58</v>
      </c>
      <c r="H34" s="74">
        <f>COUNTIF(A23:A27,"НФ")</f>
        <v>0</v>
      </c>
      <c r="I34" s="75"/>
      <c r="J34" s="76"/>
      <c r="K34" s="76"/>
      <c r="L34" s="77"/>
      <c r="M34" s="66" t="s">
        <v>59</v>
      </c>
      <c r="N34" s="71">
        <f>COUNTIF(F$23:F123,"1 СР")</f>
        <v>0</v>
      </c>
      <c r="P34" s="41"/>
      <c r="Q34" s="40"/>
      <c r="R34" s="40"/>
      <c r="S34" s="42"/>
      <c r="T34" s="42"/>
      <c r="U34" s="42"/>
    </row>
    <row r="35" spans="1:21" ht="14.5" x14ac:dyDescent="0.35">
      <c r="A35" s="79"/>
      <c r="B35" s="31"/>
      <c r="C35" s="30"/>
      <c r="D35" s="64"/>
      <c r="G35" s="66" t="s">
        <v>60</v>
      </c>
      <c r="H35" s="74">
        <f>COUNTIF(A23:A27,"ДСКВ")</f>
        <v>0</v>
      </c>
      <c r="I35" s="75"/>
      <c r="J35" s="76"/>
      <c r="K35" s="76"/>
      <c r="L35" s="77"/>
      <c r="M35" s="66" t="s">
        <v>61</v>
      </c>
      <c r="N35" s="71">
        <f>COUNTIF(F$23:F123,"2 СР")</f>
        <v>0</v>
      </c>
    </row>
    <row r="36" spans="1:21" ht="14.5" x14ac:dyDescent="0.35">
      <c r="A36" s="80"/>
      <c r="B36" s="62"/>
      <c r="C36" s="62"/>
      <c r="D36" s="64"/>
      <c r="E36" s="73"/>
      <c r="F36" s="73"/>
      <c r="G36" s="66" t="s">
        <v>62</v>
      </c>
      <c r="H36" s="74">
        <f>COUNTIF(A23:A27,"НС")</f>
        <v>0</v>
      </c>
      <c r="I36" s="81"/>
      <c r="J36" s="82"/>
      <c r="K36" s="82"/>
      <c r="L36" s="83"/>
      <c r="M36" s="66" t="s">
        <v>63</v>
      </c>
      <c r="N36" s="71">
        <f>COUNTIF(F$23:F123,"3 СР")</f>
        <v>0</v>
      </c>
    </row>
    <row r="37" spans="1:21" ht="5.25" customHeight="1" x14ac:dyDescent="0.35">
      <c r="A37" s="80"/>
      <c r="B37" s="62"/>
      <c r="C37" s="62"/>
      <c r="D37" s="62"/>
      <c r="E37" s="62"/>
      <c r="F37" s="62"/>
      <c r="G37" s="31"/>
      <c r="H37" s="84"/>
      <c r="I37" s="84"/>
      <c r="J37" s="84"/>
      <c r="K37" s="84"/>
      <c r="L37" s="84"/>
      <c r="M37" s="85"/>
      <c r="N37" s="86"/>
    </row>
    <row r="38" spans="1:21" ht="15.5" x14ac:dyDescent="0.35">
      <c r="A38" s="87"/>
      <c r="B38" s="88"/>
      <c r="C38" s="88"/>
      <c r="D38" s="131" t="s">
        <v>64</v>
      </c>
      <c r="E38" s="131"/>
      <c r="F38" s="131"/>
      <c r="G38" s="131" t="s">
        <v>65</v>
      </c>
      <c r="H38" s="131"/>
      <c r="I38" s="131"/>
      <c r="J38" s="89"/>
      <c r="K38" s="89"/>
      <c r="L38" s="131" t="str">
        <f>A19</f>
        <v>СУДЬЯ НА ФИНИШЕ:</v>
      </c>
      <c r="M38" s="131"/>
      <c r="N38" s="132"/>
    </row>
    <row r="39" spans="1:21" x14ac:dyDescent="0.3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6"/>
    </row>
    <row r="40" spans="1:21" x14ac:dyDescent="0.35">
      <c r="A40" s="90"/>
      <c r="D40" s="91"/>
      <c r="E40" s="91"/>
      <c r="F40" s="91"/>
      <c r="G40" s="91"/>
      <c r="H40" s="34"/>
      <c r="I40" s="91"/>
      <c r="J40" s="91"/>
      <c r="K40" s="91"/>
      <c r="L40" s="34"/>
      <c r="M40" s="91"/>
      <c r="N40" s="92"/>
    </row>
    <row r="41" spans="1:21" x14ac:dyDescent="0.35">
      <c r="A41" s="90"/>
      <c r="D41" s="91"/>
      <c r="E41" s="91"/>
      <c r="F41" s="91"/>
      <c r="G41" s="91"/>
      <c r="H41" s="34"/>
      <c r="I41" s="91"/>
      <c r="J41" s="91"/>
      <c r="K41" s="91"/>
      <c r="L41" s="34"/>
      <c r="M41" s="91"/>
      <c r="N41" s="92"/>
    </row>
    <row r="42" spans="1:21" x14ac:dyDescent="0.35">
      <c r="A42" s="90"/>
      <c r="D42" s="91"/>
      <c r="E42" s="91"/>
      <c r="F42" s="91"/>
      <c r="G42" s="91"/>
      <c r="H42" s="34"/>
      <c r="I42" s="91"/>
      <c r="J42" s="91"/>
      <c r="K42" s="91"/>
      <c r="L42" s="34"/>
      <c r="M42" s="91"/>
      <c r="N42" s="92"/>
    </row>
    <row r="43" spans="1:21" x14ac:dyDescent="0.35">
      <c r="A43" s="90"/>
      <c r="D43" s="91"/>
      <c r="E43" s="91"/>
      <c r="F43" s="91"/>
      <c r="G43" s="91"/>
      <c r="H43" s="34"/>
      <c r="I43" s="91"/>
      <c r="J43" s="91"/>
      <c r="K43" s="91"/>
      <c r="L43" s="34"/>
      <c r="M43" s="91"/>
      <c r="N43" s="92"/>
    </row>
    <row r="44" spans="1:21" s="41" customFormat="1" ht="13.75" customHeight="1" thickBot="1" x14ac:dyDescent="0.4">
      <c r="A44" s="93"/>
      <c r="B44" s="94"/>
      <c r="C44" s="94"/>
      <c r="D44" s="147" t="str">
        <f>G17</f>
        <v xml:space="preserve">СТАРЧЕНКОВ С.А. (ВК, г. ОМСК) </v>
      </c>
      <c r="E44" s="147"/>
      <c r="F44" s="147"/>
      <c r="G44" s="147" t="str">
        <f>G18</f>
        <v>СЛАБКОВСКАЯ В.Н. ( ВК, г. ОМСК)</v>
      </c>
      <c r="H44" s="147"/>
      <c r="I44" s="147"/>
      <c r="J44" s="95"/>
      <c r="K44" s="95"/>
      <c r="L44" s="147" t="str">
        <f>G19</f>
        <v xml:space="preserve">БОЧАНОВ В.А. (ВК, г. ОМСК) </v>
      </c>
      <c r="M44" s="147"/>
      <c r="N44" s="148"/>
      <c r="S44" s="96"/>
      <c r="T44" s="96"/>
      <c r="U44" s="96"/>
    </row>
    <row r="45" spans="1:21" ht="13.5" thickTop="1" x14ac:dyDescent="0.35"/>
  </sheetData>
  <mergeCells count="39">
    <mergeCell ref="A39:E39"/>
    <mergeCell ref="F39:N39"/>
    <mergeCell ref="D44:F44"/>
    <mergeCell ref="G44:I44"/>
    <mergeCell ref="L44:N44"/>
    <mergeCell ref="J21:K21"/>
    <mergeCell ref="L21:L22"/>
    <mergeCell ref="M21:M22"/>
    <mergeCell ref="A21:A22"/>
    <mergeCell ref="B21:B22"/>
    <mergeCell ref="C21:C22"/>
    <mergeCell ref="D21:D22"/>
    <mergeCell ref="A29:D29"/>
    <mergeCell ref="G29:N29"/>
    <mergeCell ref="D38:F38"/>
    <mergeCell ref="G38:I38"/>
    <mergeCell ref="L38:N38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Мужчины-6 эт</vt:lpstr>
      <vt:lpstr>КР Женщины-6 эт</vt:lpstr>
      <vt:lpstr>'КР Женщины-6 эт'!Заголовки_для_печати</vt:lpstr>
      <vt:lpstr>'КР Мужчины-6 эт'!Заголовки_для_печати</vt:lpstr>
      <vt:lpstr>'КР Женщины-6 эт'!Область_печати</vt:lpstr>
      <vt:lpstr>'КР Мужчины-6 эт'!Область_печати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2023-12-10T12:56:02Z</dcterms:created>
  <dcterms:modified xsi:type="dcterms:W3CDTF">2023-12-10T13:04:17Z</dcterms:modified>
</cp:coreProperties>
</file>