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шоссе ЕКП 2021\"/>
    </mc:Choice>
  </mc:AlternateContent>
  <bookViews>
    <workbookView xWindow="-105" yWindow="-105" windowWidth="20730" windowHeight="11760" tabRatio="789"/>
  </bookViews>
  <sheets>
    <sheet name="Критериум" sheetId="91" r:id="rId1"/>
  </sheets>
  <definedNames>
    <definedName name="_xlnm.Print_Titles" localSheetId="0">Критериум!$21:$22</definedName>
    <definedName name="_xlnm.Print_Area" localSheetId="0">Критериум!$A$1:$Y$70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V33" i="91" l="1"/>
  <c r="V34" i="91"/>
  <c r="V35" i="91"/>
  <c r="V36" i="91"/>
  <c r="V37" i="91"/>
  <c r="V38" i="91"/>
  <c r="V39" i="91"/>
  <c r="V23" i="91"/>
  <c r="V70" i="91" l="1"/>
  <c r="F70" i="91"/>
  <c r="V24" i="91"/>
  <c r="V25" i="91"/>
  <c r="V26" i="91"/>
  <c r="V27" i="91"/>
  <c r="V28" i="91"/>
  <c r="V29" i="91"/>
  <c r="V30" i="91"/>
  <c r="V31" i="91"/>
  <c r="V32" i="91"/>
  <c r="Y56" i="91" l="1"/>
  <c r="V58" i="91"/>
  <c r="V62" i="91"/>
  <c r="V61" i="91"/>
  <c r="V60" i="91"/>
  <c r="V59" i="91"/>
  <c r="V57" i="91" s="1"/>
  <c r="V56" i="91" l="1"/>
  <c r="Y61" i="91"/>
  <c r="Y60" i="91"/>
  <c r="Y59" i="91"/>
  <c r="Y58" i="91"/>
  <c r="Y57" i="91"/>
  <c r="Y55" i="91"/>
</calcChain>
</file>

<file path=xl/sharedStrings.xml><?xml version="1.0" encoding="utf-8"?>
<sst xmlns="http://schemas.openxmlformats.org/spreadsheetml/2006/main" count="194" uniqueCount="141">
  <si>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</si>
  <si>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</si>
  <si>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</si>
  <si>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</si>
  <si>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</si>
  <si>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</si>
  <si>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</si>
  <si>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</si>
  <si>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</si>
  <si>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</si>
  <si>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</si>
  <si>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</si>
  <si>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</si>
  <si>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</si>
  <si>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</si>
  <si>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</si>
  <si>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</si>
  <si>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ОЧКИ НА ПРОМЕЖУТОЧНЫХ ФИНИШАХ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</si>
  <si>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</si>
  <si>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</si>
  <si>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</si>
  <si>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</si>
  <si>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</si>
  <si>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Санкт-Петербург</t>
  </si>
  <si>
    <t>МС</t>
  </si>
  <si>
    <t>ВЫПОЛНЕНИЕ НТУ ЕВСК</t>
  </si>
  <si>
    <t>РЕЗУЛЬТАТ очки</t>
  </si>
  <si>
    <t>Доп. Инфо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</si>
  <si>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</si>
  <si>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</si>
  <si>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</si>
  <si>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</si>
  <si>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</si>
  <si>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</si>
  <si>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</si>
  <si>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</si>
  <si>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</si>
  <si>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</si>
  <si>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ДИСТАНЦИЯ: ДЛИНА КРУГА/КРУГОВ</t>
  </si>
  <si>
    <t>1 СР</t>
  </si>
  <si>
    <t>Место на основном финише</t>
  </si>
  <si>
    <t>Республика Адыгея</t>
  </si>
  <si>
    <t>UCI ID</t>
  </si>
  <si>
    <t>Московская область</t>
  </si>
  <si>
    <t>Самарская область</t>
  </si>
  <si>
    <t/>
  </si>
  <si>
    <t>2 СР</t>
  </si>
  <si>
    <t>3 СР</t>
  </si>
  <si>
    <t>Лимит времени</t>
  </si>
  <si>
    <t xml:space="preserve">МАКСИМАЛЬНЫЙ ПЕРЕПАД (HD)(м): </t>
  </si>
  <si>
    <t xml:space="preserve">СУММА ПОЛОЖИТЕЛЬНЫХ ПЕРЕПАДОВ ВЫСОТЫ НА ДИСТАНЦИИ (ТС)(м): </t>
  </si>
  <si>
    <t>Шатрыгина Е.В. (ВК, г. Верхняя Пышма)</t>
  </si>
  <si>
    <t>НФ</t>
  </si>
  <si>
    <t xml:space="preserve">Осадки: </t>
  </si>
  <si>
    <t xml:space="preserve">Ветер: </t>
  </si>
  <si>
    <t>НАЗВАНИЕ ТРАССЫ / РЕГ. НОМЕР: Проспект Победы</t>
  </si>
  <si>
    <t xml:space="preserve">НАЧАЛО ГОНКИ: 12ч 00м </t>
  </si>
  <si>
    <t>ОКОНЧАНИЕ ГОНКИ: 13ч 30м</t>
  </si>
  <si>
    <r>
      <rPr>
        <b/>
        <sz val="11"/>
        <rFont val="Calibri"/>
        <family val="2"/>
        <charset val="204"/>
        <scheme val="minor"/>
      </rPr>
      <t>МЕСТО ПРОВЕДЕНИЯ</t>
    </r>
    <r>
      <rPr>
        <sz val="11"/>
        <rFont val="Calibri"/>
        <family val="2"/>
        <charset val="204"/>
        <scheme val="minor"/>
      </rPr>
      <t>: г. Курск</t>
    </r>
  </si>
  <si>
    <t>ЧЕМПИОНАТ РОССИИ</t>
  </si>
  <si>
    <t>Мужчины</t>
  </si>
  <si>
    <t>шоссе - критериум 50-60 км</t>
  </si>
  <si>
    <t>ДАТА ПРОВЕДЕНИЯ: 15 августа 2021 года</t>
  </si>
  <si>
    <t>№ ВРВС: 0080731811Л</t>
  </si>
  <si>
    <t>№ ЕКП 2021: 32483</t>
  </si>
  <si>
    <t xml:space="preserve">2,0 км/26 </t>
  </si>
  <si>
    <t>Афанасьева Е.А. (ВК, г. Верхняя Пышма)</t>
  </si>
  <si>
    <t>ПОПОВ Антон</t>
  </si>
  <si>
    <t>30.01.1999</t>
  </si>
  <si>
    <t>КОМИН Александр</t>
  </si>
  <si>
    <t>12.04.1995</t>
  </si>
  <si>
    <t>БОРЗОВ Дмитрий</t>
  </si>
  <si>
    <t>14.12.1999</t>
  </si>
  <si>
    <t>ПОТЕКАЛО Николай</t>
  </si>
  <si>
    <t>20.03.2000</t>
  </si>
  <si>
    <t>САВЕКИН Даниил</t>
  </si>
  <si>
    <t>13.04.2002</t>
  </si>
  <si>
    <t>СТАШ Мамыр</t>
  </si>
  <si>
    <t>04.05.1993</t>
  </si>
  <si>
    <t>ФАТКУЛЛИН Валерий</t>
  </si>
  <si>
    <t>07.08.1998</t>
  </si>
  <si>
    <t>ФОКИН Михаил</t>
  </si>
  <si>
    <t>21.11.1997</t>
  </si>
  <si>
    <t>ЕРЁМКИН Аркадий</t>
  </si>
  <si>
    <t>06.05.1996</t>
  </si>
  <si>
    <t>ГОМОЗКОВ Артем</t>
  </si>
  <si>
    <t>27.06.2002</t>
  </si>
  <si>
    <t>КОСМАЧЕВ Глеб</t>
  </si>
  <si>
    <t>09.05.2000</t>
  </si>
  <si>
    <t>ЮЛКИН Иван</t>
  </si>
  <si>
    <t>30.08.2001</t>
  </si>
  <si>
    <t>КОРОБОВ Павел</t>
  </si>
  <si>
    <t>30.05.2002</t>
  </si>
  <si>
    <t>ГРИШИН Максим</t>
  </si>
  <si>
    <t>10.02.1997</t>
  </si>
  <si>
    <t>ТЕРЕШЕНОК Виталий</t>
  </si>
  <si>
    <t>23.06.2001</t>
  </si>
  <si>
    <t>ФРОЛОВ Игорь</t>
  </si>
  <si>
    <t>23.01.1990</t>
  </si>
  <si>
    <t>ХАЛИКОВ Булат</t>
  </si>
  <si>
    <t>07.09.1999</t>
  </si>
  <si>
    <t>ИСЛАМОВ Валерий</t>
  </si>
  <si>
    <t>20.06.2001</t>
  </si>
  <si>
    <t>МАКСИМОВ Денис</t>
  </si>
  <si>
    <t>09.08.2001</t>
  </si>
  <si>
    <t>ХУДЯКОВ Руслан</t>
  </si>
  <si>
    <t>17.11.2001</t>
  </si>
  <si>
    <t>ШАРОВ Григорий</t>
  </si>
  <si>
    <t>МАЦНЕВ Алексей</t>
  </si>
  <si>
    <t>11.03.1985</t>
  </si>
  <si>
    <t>ЮХАТОВ Сергей</t>
  </si>
  <si>
    <t>18.05.1977</t>
  </si>
  <si>
    <t>ЗАБОРСКИЙ Владислав</t>
  </si>
  <si>
    <t>14.05.1993</t>
  </si>
  <si>
    <t>МАРТЫНОВ Никита</t>
  </si>
  <si>
    <t>26.03.1999</t>
  </si>
  <si>
    <t>БУТРЕХИН Юрий</t>
  </si>
  <si>
    <t>18.01.2001</t>
  </si>
  <si>
    <t>АРХИПОВ Дмитрий</t>
  </si>
  <si>
    <t>20.07.1983</t>
  </si>
  <si>
    <t>КАРАСЁВ Дмитрий</t>
  </si>
  <si>
    <t>08.02.1974</t>
  </si>
  <si>
    <t>ПАНОВ Александр</t>
  </si>
  <si>
    <t>27.10.1982</t>
  </si>
  <si>
    <t>ПЯТАКОВ Алексей</t>
  </si>
  <si>
    <t>14.04.1986</t>
  </si>
  <si>
    <t>Воронежская область</t>
  </si>
  <si>
    <t>Омская область</t>
  </si>
  <si>
    <t>Новосибирская область</t>
  </si>
  <si>
    <t>Орловская область</t>
  </si>
  <si>
    <t>Иркутская область</t>
  </si>
  <si>
    <t>Курская область</t>
  </si>
  <si>
    <t>Ивановская область</t>
  </si>
  <si>
    <t>Вологодская область</t>
  </si>
  <si>
    <t>Кемеровская область</t>
  </si>
  <si>
    <t>Белгородская область</t>
  </si>
  <si>
    <t>Санкт-Петербург, Тверская область</t>
  </si>
  <si>
    <t>Температура: +24</t>
  </si>
  <si>
    <t>Влажность: 47%</t>
  </si>
  <si>
    <t>Комитет по физической культуре и спорту Курской области</t>
  </si>
  <si>
    <t>Региональная общественная организация "Федерация велосипедного спорта Курской области”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</si>
</sst>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yy"/>
  </numFmts>
  <fonts count="1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9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45">
    <xf numFmtId="0" fontId="0" fillId="0" borderId="0" xfId="0"/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1" fillId="0" borderId="5" xfId="0" applyFont="1" applyBorder="1" applyAlignment="1">
      <alignment horizontal="right" vertical="center"/>
    </xf>
    <xf numFmtId="0" fontId="11" fillId="0" borderId="5" xfId="0" applyFont="1" applyFill="1" applyBorder="1" applyAlignment="1">
      <alignment vertical="center"/>
    </xf>
    <xf numFmtId="0" fontId="11" fillId="0" borderId="5" xfId="0" applyFont="1" applyFill="1" applyBorder="1" applyAlignment="1">
      <alignment horizontal="right" vertical="center"/>
    </xf>
    <xf numFmtId="0" fontId="11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10" fillId="0" borderId="14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21" xfId="0" applyFont="1" applyBorder="1" applyAlignment="1">
      <alignment horizontal="right" vertical="center"/>
    </xf>
    <xf numFmtId="0" fontId="11" fillId="0" borderId="2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left" vertical="center"/>
    </xf>
    <xf numFmtId="0" fontId="11" fillId="0" borderId="16" xfId="0" applyFont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11" fillId="0" borderId="5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0" fontId="10" fillId="0" borderId="23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49" fontId="11" fillId="0" borderId="22" xfId="0" applyNumberFormat="1" applyFont="1" applyFill="1" applyBorder="1" applyAlignment="1">
      <alignment horizontal="right" vertical="center"/>
    </xf>
    <xf numFmtId="0" fontId="13" fillId="0" borderId="2" xfId="0" applyFont="1" applyBorder="1" applyAlignment="1">
      <alignment horizontal="right" vertical="center"/>
    </xf>
    <xf numFmtId="0" fontId="13" fillId="0" borderId="13" xfId="0" applyFont="1" applyBorder="1" applyAlignment="1">
      <alignment horizontal="right" vertical="center"/>
    </xf>
    <xf numFmtId="0" fontId="13" fillId="0" borderId="3" xfId="0" applyFont="1" applyBorder="1" applyAlignment="1">
      <alignment horizontal="right" vertical="center"/>
    </xf>
    <xf numFmtId="0" fontId="13" fillId="0" borderId="15" xfId="0" applyFont="1" applyBorder="1" applyAlignment="1">
      <alignment horizontal="right" vertical="center"/>
    </xf>
    <xf numFmtId="49" fontId="11" fillId="0" borderId="2" xfId="0" applyNumberFormat="1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14" fontId="11" fillId="0" borderId="2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14" fontId="11" fillId="0" borderId="2" xfId="0" applyNumberFormat="1" applyFont="1" applyBorder="1" applyAlignment="1">
      <alignment vertical="center"/>
    </xf>
    <xf numFmtId="14" fontId="11" fillId="0" borderId="3" xfId="0" applyNumberFormat="1" applyFont="1" applyBorder="1" applyAlignment="1">
      <alignment vertical="center"/>
    </xf>
    <xf numFmtId="14" fontId="11" fillId="0" borderId="5" xfId="0" applyNumberFormat="1" applyFont="1" applyFill="1" applyBorder="1" applyAlignment="1">
      <alignment vertical="center"/>
    </xf>
    <xf numFmtId="14" fontId="11" fillId="0" borderId="5" xfId="0" applyNumberFormat="1" applyFont="1" applyBorder="1" applyAlignment="1">
      <alignment horizontal="right" vertical="center"/>
    </xf>
    <xf numFmtId="14" fontId="11" fillId="0" borderId="21" xfId="0" applyNumberFormat="1" applyFont="1" applyBorder="1" applyAlignment="1">
      <alignment horizontal="right" vertical="center"/>
    </xf>
    <xf numFmtId="14" fontId="5" fillId="0" borderId="25" xfId="0" applyNumberFormat="1" applyFont="1" applyBorder="1" applyAlignment="1">
      <alignment vertical="center"/>
    </xf>
    <xf numFmtId="14" fontId="11" fillId="0" borderId="2" xfId="0" applyNumberFormat="1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center" vertical="center"/>
    </xf>
    <xf numFmtId="14" fontId="5" fillId="0" borderId="5" xfId="0" applyNumberFormat="1" applyFont="1" applyBorder="1" applyAlignment="1">
      <alignment vertical="center"/>
    </xf>
    <xf numFmtId="14" fontId="5" fillId="0" borderId="0" xfId="0" applyNumberFormat="1" applyFont="1" applyFill="1" applyBorder="1" applyAlignment="1">
      <alignment horizontal="center" vertical="center"/>
    </xf>
    <xf numFmtId="14" fontId="5" fillId="0" borderId="0" xfId="0" applyNumberFormat="1" applyFont="1" applyBorder="1" applyAlignment="1">
      <alignment vertical="center"/>
    </xf>
    <xf numFmtId="14" fontId="11" fillId="0" borderId="3" xfId="0" applyNumberFormat="1" applyFont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right"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3" fillId="0" borderId="11" xfId="0" applyFont="1" applyFill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9" fontId="11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0" fillId="2" borderId="24" xfId="0" applyFont="1" applyFill="1" applyBorder="1" applyAlignment="1">
      <alignment vertical="center"/>
    </xf>
    <xf numFmtId="0" fontId="11" fillId="0" borderId="16" xfId="0" applyFont="1" applyBorder="1" applyAlignment="1">
      <alignment vertical="center"/>
    </xf>
    <xf numFmtId="49" fontId="11" fillId="0" borderId="4" xfId="2" applyNumberFormat="1" applyFont="1" applyBorder="1" applyAlignment="1">
      <alignment vertical="center"/>
    </xf>
    <xf numFmtId="0" fontId="5" fillId="0" borderId="17" xfId="0" applyFont="1" applyBorder="1" applyAlignment="1">
      <alignment horizontal="right" vertical="center"/>
    </xf>
    <xf numFmtId="49" fontId="11" fillId="0" borderId="17" xfId="2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right" vertical="center"/>
    </xf>
    <xf numFmtId="0" fontId="5" fillId="0" borderId="6" xfId="0" applyNumberFormat="1" applyFont="1" applyBorder="1" applyAlignment="1">
      <alignment vertical="center"/>
    </xf>
    <xf numFmtId="1" fontId="17" fillId="0" borderId="1" xfId="8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19" xfId="0" applyNumberFormat="1" applyFont="1" applyFill="1" applyBorder="1" applyAlignment="1" applyProtection="1">
      <alignment horizontal="center" vertical="center"/>
    </xf>
    <xf numFmtId="1" fontId="17" fillId="0" borderId="35" xfId="8" applyNumberFormat="1" applyFont="1" applyFill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5" fillId="0" borderId="35" xfId="0" applyNumberFormat="1" applyFont="1" applyFill="1" applyBorder="1" applyAlignment="1" applyProtection="1">
      <alignment horizontal="center" vertical="center"/>
    </xf>
    <xf numFmtId="0" fontId="5" fillId="0" borderId="36" xfId="0" applyNumberFormat="1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horizontal="left" vertical="center"/>
    </xf>
    <xf numFmtId="0" fontId="18" fillId="2" borderId="1" xfId="3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/>
    </xf>
    <xf numFmtId="0" fontId="18" fillId="2" borderId="32" xfId="0" applyFont="1" applyFill="1" applyBorder="1" applyAlignment="1">
      <alignment horizontal="center" vertical="center"/>
    </xf>
    <xf numFmtId="0" fontId="18" fillId="2" borderId="32" xfId="3" applyFont="1" applyFill="1" applyBorder="1" applyAlignment="1">
      <alignment horizontal="center" vertical="center" wrapText="1"/>
    </xf>
    <xf numFmtId="0" fontId="18" fillId="2" borderId="1" xfId="3" applyFont="1" applyFill="1" applyBorder="1" applyAlignment="1">
      <alignment horizontal="center" vertical="center" wrapText="1"/>
    </xf>
    <xf numFmtId="0" fontId="18" fillId="2" borderId="32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33" xfId="0" applyFont="1" applyFill="1" applyBorder="1" applyAlignment="1">
      <alignment horizontal="center" vertical="center" wrapText="1"/>
    </xf>
    <xf numFmtId="0" fontId="18" fillId="2" borderId="19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14" fontId="18" fillId="2" borderId="32" xfId="3" applyNumberFormat="1" applyFont="1" applyFill="1" applyBorder="1" applyAlignment="1">
      <alignment horizontal="center" vertical="center" wrapText="1"/>
    </xf>
    <xf numFmtId="14" fontId="18" fillId="2" borderId="1" xfId="3" applyNumberFormat="1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8" fillId="2" borderId="31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</cellXfs>
  <cellStyles count="9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_1" xfId="8"/>
    <cellStyle name="Обычный_Стартовый протокол Смирнов_20101106_Results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59869</xdr:rowOff>
    </xdr:from>
    <xdr:to>
      <xdr:col>1</xdr:col>
      <xdr:colOff>367394</xdr:colOff>
      <xdr:row>3</xdr:row>
      <xdr:rowOff>13607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xmlns="" id="{C8A78053-2B96-4560-A460-6FDFCECE7149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9" y="59869"/>
          <a:ext cx="753838" cy="729345"/>
        </a:xfrm>
        <a:prstGeom prst="rect">
          <a:avLst/>
        </a:prstGeom>
      </xdr:spPr>
    </xdr:pic>
    <xdr:clientData/>
  </xdr:twoCellAnchor>
  <xdr:twoCellAnchor editAs="oneCell">
    <xdr:from>
      <xdr:col>24</xdr:col>
      <xdr:colOff>13607</xdr:colOff>
      <xdr:row>0</xdr:row>
      <xdr:rowOff>138793</xdr:rowOff>
    </xdr:from>
    <xdr:to>
      <xdr:col>24</xdr:col>
      <xdr:colOff>1075398</xdr:colOff>
      <xdr:row>2</xdr:row>
      <xdr:rowOff>231322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xmlns="" id="{6C61E58C-3D6F-454A-8F7B-009B27FA1AE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13821" y="138793"/>
          <a:ext cx="1061791" cy="609600"/>
        </a:xfrm>
        <a:prstGeom prst="rect">
          <a:avLst/>
        </a:prstGeom>
      </xdr:spPr>
    </xdr:pic>
    <xdr:clientData/>
  </xdr:twoCellAnchor>
  <xdr:oneCellAnchor>
    <xdr:from>
      <xdr:col>22</xdr:col>
      <xdr:colOff>557894</xdr:colOff>
      <xdr:row>65</xdr:row>
      <xdr:rowOff>27214</xdr:rowOff>
    </xdr:from>
    <xdr:ext cx="832935" cy="476250"/>
    <xdr:pic>
      <xdr:nvPicPr>
        <xdr:cNvPr id="11" name="Picture 1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865430" y="18805071"/>
          <a:ext cx="832935" cy="476250"/>
        </a:xfrm>
        <a:prstGeom prst="rect">
          <a:avLst/>
        </a:prstGeom>
      </xdr:spPr>
    </xdr:pic>
    <xdr:clientData/>
  </xdr:oneCellAnchor>
  <xdr:oneCellAnchor>
    <xdr:from>
      <xdr:col>8</xdr:col>
      <xdr:colOff>122464</xdr:colOff>
      <xdr:row>64</xdr:row>
      <xdr:rowOff>204106</xdr:rowOff>
    </xdr:from>
    <xdr:ext cx="636030" cy="528838"/>
    <xdr:pic>
      <xdr:nvPicPr>
        <xdr:cNvPr id="8" name="Picture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463393" y="18777856"/>
          <a:ext cx="636030" cy="52883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1"/>
  <sheetViews>
    <sheetView tabSelected="1" view="pageBreakPreview" topLeftCell="A37" zoomScale="70" zoomScaleNormal="90" zoomScaleSheetLayoutView="70" workbookViewId="0">
      <selection activeCell="J43" sqref="J43"/>
    </sheetView>
  </sheetViews>
  <sheetFormatPr defaultColWidth="9.140625" defaultRowHeight="12.75" x14ac:dyDescent="0.2"/>
  <cols>
    <col min="1" max="1" width="7" style="1" customWidth="1"/>
    <col min="2" max="2" width="7.85546875" style="11" customWidth="1"/>
    <col min="3" max="3" width="12.85546875" style="11" customWidth="1"/>
    <col min="4" max="4" width="19.7109375" style="1" customWidth="1"/>
    <col min="5" max="5" width="10.85546875" style="60" customWidth="1"/>
    <col min="6" max="6" width="8" style="1" customWidth="1"/>
    <col min="7" max="7" width="19.5703125" style="1" customWidth="1"/>
    <col min="8" max="19" width="3.7109375" style="1" customWidth="1"/>
    <col min="20" max="20" width="3.42578125" style="1" bestFit="1" customWidth="1"/>
    <col min="21" max="21" width="19.28515625" style="1" customWidth="1"/>
    <col min="22" max="22" width="11.28515625" style="1" customWidth="1"/>
    <col min="23" max="23" width="10.42578125" style="1" customWidth="1"/>
    <col min="24" max="24" width="14.42578125" style="1" customWidth="1"/>
    <col min="25" max="25" width="18.7109375" style="1" customWidth="1"/>
    <col min="26" max="16384" width="9.140625" style="1"/>
  </cols>
  <sheetData>
    <row r="1" spans="1:25" ht="20.25" customHeight="1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</row>
    <row r="2" spans="1:25" ht="20.25" customHeight="1" x14ac:dyDescent="0.2">
      <c r="A2" s="130" t="s">
        <v>139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</row>
    <row r="3" spans="1:25" ht="20.25" customHeight="1" x14ac:dyDescent="0.2">
      <c r="A3" s="130" t="s">
        <v>10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</row>
    <row r="4" spans="1:25" ht="20.25" customHeight="1" x14ac:dyDescent="0.2">
      <c r="A4" s="130" t="s">
        <v>140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</row>
    <row r="5" spans="1:25" ht="9" customHeight="1" x14ac:dyDescent="0.2">
      <c r="A5" s="130" t="s">
        <v>45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</row>
    <row r="6" spans="1:25" s="2" customFormat="1" ht="20.25" customHeight="1" x14ac:dyDescent="0.2">
      <c r="A6" s="131" t="s">
        <v>59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</row>
    <row r="7" spans="1:25" s="2" customFormat="1" ht="18" customHeight="1" x14ac:dyDescent="0.2">
      <c r="A7" s="104" t="s">
        <v>16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</row>
    <row r="8" spans="1:25" s="2" customFormat="1" ht="6" customHeight="1" thickBot="1" x14ac:dyDescent="0.25">
      <c r="A8" s="104" t="s">
        <v>45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</row>
    <row r="9" spans="1:25" ht="24" customHeight="1" thickTop="1" x14ac:dyDescent="0.2">
      <c r="A9" s="132" t="s">
        <v>22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4"/>
    </row>
    <row r="10" spans="1:25" ht="18" customHeight="1" x14ac:dyDescent="0.2">
      <c r="A10" s="112" t="s">
        <v>61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4"/>
    </row>
    <row r="11" spans="1:25" ht="19.5" customHeight="1" x14ac:dyDescent="0.2">
      <c r="A11" s="112" t="s">
        <v>60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4"/>
    </row>
    <row r="12" spans="1:25" ht="8.25" customHeight="1" x14ac:dyDescent="0.2">
      <c r="A12" s="121" t="s">
        <v>45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3"/>
    </row>
    <row r="13" spans="1:25" ht="15.75" x14ac:dyDescent="0.2">
      <c r="A13" s="26" t="s">
        <v>58</v>
      </c>
      <c r="B13" s="16"/>
      <c r="C13" s="49"/>
      <c r="D13" s="48"/>
      <c r="E13" s="50"/>
      <c r="F13" s="4"/>
      <c r="G13" s="65" t="s">
        <v>56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34"/>
      <c r="Y13" s="35" t="s">
        <v>63</v>
      </c>
    </row>
    <row r="14" spans="1:25" ht="15.75" x14ac:dyDescent="0.2">
      <c r="A14" s="14" t="s">
        <v>62</v>
      </c>
      <c r="B14" s="10"/>
      <c r="C14" s="10"/>
      <c r="D14" s="61"/>
      <c r="E14" s="51"/>
      <c r="F14" s="5"/>
      <c r="G14" s="66" t="s">
        <v>57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36"/>
      <c r="Y14" s="37" t="s">
        <v>64</v>
      </c>
    </row>
    <row r="15" spans="1:25" ht="15" x14ac:dyDescent="0.2">
      <c r="A15" s="137" t="s">
        <v>9</v>
      </c>
      <c r="B15" s="138"/>
      <c r="C15" s="138"/>
      <c r="D15" s="138"/>
      <c r="E15" s="138"/>
      <c r="F15" s="138"/>
      <c r="G15" s="139"/>
      <c r="H15" s="140" t="s">
        <v>1</v>
      </c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41"/>
    </row>
    <row r="16" spans="1:25" ht="15" x14ac:dyDescent="0.2">
      <c r="A16" s="15" t="s">
        <v>18</v>
      </c>
      <c r="B16" s="27"/>
      <c r="C16" s="27"/>
      <c r="D16" s="8"/>
      <c r="E16" s="52"/>
      <c r="F16" s="8"/>
      <c r="G16" s="9" t="s">
        <v>45</v>
      </c>
      <c r="H16" s="115" t="s">
        <v>55</v>
      </c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7"/>
    </row>
    <row r="17" spans="1:25" ht="15" x14ac:dyDescent="0.2">
      <c r="A17" s="15" t="s">
        <v>19</v>
      </c>
      <c r="B17" s="23"/>
      <c r="C17" s="23"/>
      <c r="D17" s="6"/>
      <c r="E17" s="53"/>
      <c r="F17" s="6"/>
      <c r="G17" s="9" t="s">
        <v>66</v>
      </c>
      <c r="H17" s="115" t="s">
        <v>49</v>
      </c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7"/>
    </row>
    <row r="18" spans="1:25" ht="15" x14ac:dyDescent="0.2">
      <c r="A18" s="15" t="s">
        <v>20</v>
      </c>
      <c r="B18" s="27"/>
      <c r="C18" s="27"/>
      <c r="D18" s="7"/>
      <c r="E18" s="52"/>
      <c r="F18" s="8"/>
      <c r="G18" s="9" t="s">
        <v>51</v>
      </c>
      <c r="H18" s="115" t="s">
        <v>50</v>
      </c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7"/>
    </row>
    <row r="19" spans="1:25" ht="16.5" thickBot="1" x14ac:dyDescent="0.25">
      <c r="A19" s="30" t="s">
        <v>15</v>
      </c>
      <c r="B19" s="21"/>
      <c r="C19" s="21"/>
      <c r="D19" s="20"/>
      <c r="E19" s="54"/>
      <c r="F19" s="29"/>
      <c r="G19" s="64"/>
      <c r="H19" s="31" t="s">
        <v>38</v>
      </c>
      <c r="I19" s="32"/>
      <c r="J19" s="32"/>
      <c r="K19" s="32"/>
      <c r="L19" s="32"/>
      <c r="M19" s="32"/>
      <c r="N19" s="21"/>
      <c r="O19" s="19"/>
      <c r="P19" s="19"/>
      <c r="Q19" s="19"/>
      <c r="R19" s="19"/>
      <c r="S19" s="19"/>
      <c r="T19" s="19"/>
      <c r="U19" s="19"/>
      <c r="V19" s="44">
        <v>52</v>
      </c>
      <c r="W19" s="19"/>
      <c r="X19" s="29"/>
      <c r="Y19" s="33" t="s">
        <v>65</v>
      </c>
    </row>
    <row r="20" spans="1:25" ht="6.75" customHeight="1" thickTop="1" thickBot="1" x14ac:dyDescent="0.25">
      <c r="A20" s="18"/>
      <c r="B20" s="17"/>
      <c r="C20" s="17"/>
      <c r="D20" s="18"/>
      <c r="E20" s="55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</row>
    <row r="21" spans="1:25" s="28" customFormat="1" ht="21.75" customHeight="1" thickTop="1" x14ac:dyDescent="0.2">
      <c r="A21" s="142" t="s">
        <v>7</v>
      </c>
      <c r="B21" s="106" t="s">
        <v>12</v>
      </c>
      <c r="C21" s="106" t="s">
        <v>42</v>
      </c>
      <c r="D21" s="106" t="s">
        <v>2</v>
      </c>
      <c r="E21" s="135" t="s">
        <v>37</v>
      </c>
      <c r="F21" s="106" t="s">
        <v>8</v>
      </c>
      <c r="G21" s="106" t="s">
        <v>13</v>
      </c>
      <c r="H21" s="105" t="s">
        <v>17</v>
      </c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6" t="s">
        <v>40</v>
      </c>
      <c r="V21" s="106" t="s">
        <v>26</v>
      </c>
      <c r="W21" s="106" t="s">
        <v>27</v>
      </c>
      <c r="X21" s="108" t="s">
        <v>25</v>
      </c>
      <c r="Y21" s="110" t="s">
        <v>14</v>
      </c>
    </row>
    <row r="22" spans="1:25" s="28" customFormat="1" ht="18" customHeight="1" x14ac:dyDescent="0.2">
      <c r="A22" s="143"/>
      <c r="B22" s="107"/>
      <c r="C22" s="107"/>
      <c r="D22" s="107"/>
      <c r="E22" s="136"/>
      <c r="F22" s="107"/>
      <c r="G22" s="107"/>
      <c r="H22" s="101">
        <v>1</v>
      </c>
      <c r="I22" s="101">
        <v>2</v>
      </c>
      <c r="J22" s="101">
        <v>3</v>
      </c>
      <c r="K22" s="101">
        <v>4</v>
      </c>
      <c r="L22" s="101">
        <v>5</v>
      </c>
      <c r="M22" s="101">
        <v>6</v>
      </c>
      <c r="N22" s="101">
        <v>7</v>
      </c>
      <c r="O22" s="101">
        <v>8</v>
      </c>
      <c r="P22" s="101">
        <v>9</v>
      </c>
      <c r="Q22" s="101">
        <v>10</v>
      </c>
      <c r="R22" s="101">
        <v>11</v>
      </c>
      <c r="S22" s="101">
        <v>12</v>
      </c>
      <c r="T22" s="101">
        <v>13</v>
      </c>
      <c r="U22" s="107"/>
      <c r="V22" s="107"/>
      <c r="W22" s="107"/>
      <c r="X22" s="109"/>
      <c r="Y22" s="111"/>
    </row>
    <row r="23" spans="1:25" s="3" customFormat="1" ht="30.75" customHeight="1" x14ac:dyDescent="0.2">
      <c r="A23" s="94">
        <v>1</v>
      </c>
      <c r="B23" s="95">
        <v>29</v>
      </c>
      <c r="C23" s="85">
        <v>10015328509</v>
      </c>
      <c r="D23" s="96" t="s">
        <v>67</v>
      </c>
      <c r="E23" s="85" t="s">
        <v>68</v>
      </c>
      <c r="F23" s="85" t="s">
        <v>24</v>
      </c>
      <c r="G23" s="102" t="s">
        <v>126</v>
      </c>
      <c r="H23" s="85">
        <v>5</v>
      </c>
      <c r="I23" s="85"/>
      <c r="J23" s="95"/>
      <c r="K23" s="95"/>
      <c r="L23" s="95"/>
      <c r="M23" s="95">
        <v>2</v>
      </c>
      <c r="N23" s="85">
        <v>2</v>
      </c>
      <c r="O23" s="85">
        <v>3</v>
      </c>
      <c r="P23" s="85">
        <v>3</v>
      </c>
      <c r="Q23" s="95">
        <v>5</v>
      </c>
      <c r="R23" s="95">
        <v>5</v>
      </c>
      <c r="S23" s="95">
        <v>5</v>
      </c>
      <c r="T23" s="95"/>
      <c r="U23" s="95">
        <v>10</v>
      </c>
      <c r="V23" s="84">
        <f t="shared" ref="V23:V32" si="0">SUM(H23:T23)</f>
        <v>30</v>
      </c>
      <c r="W23" s="84"/>
      <c r="X23" s="86"/>
      <c r="Y23" s="87"/>
    </row>
    <row r="24" spans="1:25" s="3" customFormat="1" ht="30.75" customHeight="1" x14ac:dyDescent="0.2">
      <c r="A24" s="94">
        <v>2</v>
      </c>
      <c r="B24" s="95">
        <v>27</v>
      </c>
      <c r="C24" s="85">
        <v>10009484257</v>
      </c>
      <c r="D24" s="96" t="s">
        <v>69</v>
      </c>
      <c r="E24" s="85" t="s">
        <v>70</v>
      </c>
      <c r="F24" s="85" t="s">
        <v>24</v>
      </c>
      <c r="G24" s="102" t="s">
        <v>44</v>
      </c>
      <c r="H24" s="85"/>
      <c r="I24" s="95"/>
      <c r="J24" s="85">
        <v>5</v>
      </c>
      <c r="K24" s="95"/>
      <c r="L24" s="95">
        <v>5</v>
      </c>
      <c r="M24" s="95">
        <v>1</v>
      </c>
      <c r="N24" s="85">
        <v>5</v>
      </c>
      <c r="O24" s="85">
        <v>5</v>
      </c>
      <c r="P24" s="85">
        <v>5</v>
      </c>
      <c r="Q24" s="95"/>
      <c r="R24" s="95">
        <v>3</v>
      </c>
      <c r="S24" s="95"/>
      <c r="T24" s="95"/>
      <c r="U24" s="95">
        <v>8</v>
      </c>
      <c r="V24" s="84">
        <f t="shared" si="0"/>
        <v>29</v>
      </c>
      <c r="W24" s="84"/>
      <c r="X24" s="86"/>
      <c r="Y24" s="87"/>
    </row>
    <row r="25" spans="1:25" s="3" customFormat="1" ht="30.75" customHeight="1" x14ac:dyDescent="0.2">
      <c r="A25" s="94">
        <v>3</v>
      </c>
      <c r="B25" s="95">
        <v>19</v>
      </c>
      <c r="C25" s="85">
        <v>10034909371</v>
      </c>
      <c r="D25" s="96" t="s">
        <v>71</v>
      </c>
      <c r="E25" s="85" t="s">
        <v>72</v>
      </c>
      <c r="F25" s="85" t="s">
        <v>24</v>
      </c>
      <c r="G25" s="102" t="s">
        <v>127</v>
      </c>
      <c r="H25" s="85"/>
      <c r="I25" s="95"/>
      <c r="J25" s="95"/>
      <c r="K25" s="95"/>
      <c r="L25" s="95">
        <v>1</v>
      </c>
      <c r="M25" s="95">
        <v>5</v>
      </c>
      <c r="N25" s="95">
        <v>3</v>
      </c>
      <c r="O25" s="95">
        <v>1</v>
      </c>
      <c r="P25" s="95">
        <v>2</v>
      </c>
      <c r="Q25" s="95">
        <v>3</v>
      </c>
      <c r="R25" s="85">
        <v>2</v>
      </c>
      <c r="S25" s="85">
        <v>1</v>
      </c>
      <c r="T25" s="85"/>
      <c r="U25" s="95">
        <v>9</v>
      </c>
      <c r="V25" s="84">
        <f t="shared" si="0"/>
        <v>18</v>
      </c>
      <c r="W25" s="84"/>
      <c r="X25" s="86"/>
      <c r="Y25" s="87"/>
    </row>
    <row r="26" spans="1:25" s="3" customFormat="1" ht="30.75" customHeight="1" x14ac:dyDescent="0.2">
      <c r="A26" s="94">
        <v>4</v>
      </c>
      <c r="B26" s="95">
        <v>5</v>
      </c>
      <c r="C26" s="85">
        <v>10034975049</v>
      </c>
      <c r="D26" s="96" t="s">
        <v>73</v>
      </c>
      <c r="E26" s="85" t="s">
        <v>74</v>
      </c>
      <c r="F26" s="85" t="s">
        <v>24</v>
      </c>
      <c r="G26" s="102" t="s">
        <v>23</v>
      </c>
      <c r="H26" s="95"/>
      <c r="I26" s="95">
        <v>2</v>
      </c>
      <c r="J26" s="95">
        <v>3</v>
      </c>
      <c r="K26" s="85"/>
      <c r="L26" s="85">
        <v>3</v>
      </c>
      <c r="M26" s="85"/>
      <c r="N26" s="95"/>
      <c r="O26" s="95">
        <v>2</v>
      </c>
      <c r="P26" s="95">
        <v>1</v>
      </c>
      <c r="Q26" s="95"/>
      <c r="R26" s="95">
        <v>1</v>
      </c>
      <c r="S26" s="95"/>
      <c r="T26" s="95"/>
      <c r="U26" s="95">
        <v>11</v>
      </c>
      <c r="V26" s="84">
        <f t="shared" si="0"/>
        <v>12</v>
      </c>
      <c r="W26" s="84"/>
      <c r="X26" s="86"/>
      <c r="Y26" s="87"/>
    </row>
    <row r="27" spans="1:25" s="3" customFormat="1" ht="30.75" customHeight="1" x14ac:dyDescent="0.2">
      <c r="A27" s="94">
        <v>5</v>
      </c>
      <c r="B27" s="95">
        <v>6</v>
      </c>
      <c r="C27" s="85">
        <v>10036078122</v>
      </c>
      <c r="D27" s="96" t="s">
        <v>75</v>
      </c>
      <c r="E27" s="85" t="s">
        <v>76</v>
      </c>
      <c r="F27" s="85" t="s">
        <v>34</v>
      </c>
      <c r="G27" s="102" t="s">
        <v>23</v>
      </c>
      <c r="H27" s="95"/>
      <c r="I27" s="85"/>
      <c r="J27" s="85"/>
      <c r="K27" s="85"/>
      <c r="L27" s="85"/>
      <c r="M27" s="85">
        <v>3</v>
      </c>
      <c r="N27" s="95"/>
      <c r="O27" s="95"/>
      <c r="P27" s="95"/>
      <c r="Q27" s="85"/>
      <c r="R27" s="85"/>
      <c r="S27" s="95"/>
      <c r="T27" s="95">
        <v>5</v>
      </c>
      <c r="U27" s="95">
        <v>1</v>
      </c>
      <c r="V27" s="84">
        <f t="shared" si="0"/>
        <v>8</v>
      </c>
      <c r="W27" s="84"/>
      <c r="X27" s="86"/>
      <c r="Y27" s="87"/>
    </row>
    <row r="28" spans="1:25" s="3" customFormat="1" ht="30.75" customHeight="1" x14ac:dyDescent="0.2">
      <c r="A28" s="94">
        <v>6</v>
      </c>
      <c r="B28" s="95">
        <v>32</v>
      </c>
      <c r="C28" s="85">
        <v>10008705227</v>
      </c>
      <c r="D28" s="96" t="s">
        <v>77</v>
      </c>
      <c r="E28" s="85" t="s">
        <v>78</v>
      </c>
      <c r="F28" s="85" t="s">
        <v>24</v>
      </c>
      <c r="G28" s="102" t="s">
        <v>41</v>
      </c>
      <c r="H28" s="85">
        <v>3</v>
      </c>
      <c r="I28" s="85">
        <v>5</v>
      </c>
      <c r="J28" s="85"/>
      <c r="K28" s="85"/>
      <c r="L28" s="85"/>
      <c r="M28" s="85"/>
      <c r="N28" s="95"/>
      <c r="O28" s="95"/>
      <c r="P28" s="95"/>
      <c r="Q28" s="85"/>
      <c r="R28" s="95"/>
      <c r="S28" s="85"/>
      <c r="T28" s="85"/>
      <c r="U28" s="95">
        <v>24</v>
      </c>
      <c r="V28" s="84">
        <f t="shared" si="0"/>
        <v>8</v>
      </c>
      <c r="W28" s="84"/>
      <c r="X28" s="86"/>
      <c r="Y28" s="87"/>
    </row>
    <row r="29" spans="1:25" s="3" customFormat="1" ht="30.75" customHeight="1" x14ac:dyDescent="0.2">
      <c r="A29" s="94">
        <v>7</v>
      </c>
      <c r="B29" s="95">
        <v>22</v>
      </c>
      <c r="C29" s="85">
        <v>10051516276</v>
      </c>
      <c r="D29" s="96" t="s">
        <v>79</v>
      </c>
      <c r="E29" s="85" t="s">
        <v>80</v>
      </c>
      <c r="F29" s="85" t="s">
        <v>24</v>
      </c>
      <c r="G29" s="102" t="s">
        <v>127</v>
      </c>
      <c r="H29" s="85">
        <v>2</v>
      </c>
      <c r="I29" s="85"/>
      <c r="J29" s="95"/>
      <c r="K29" s="85"/>
      <c r="L29" s="95"/>
      <c r="M29" s="95"/>
      <c r="N29" s="85"/>
      <c r="O29" s="85"/>
      <c r="P29" s="85"/>
      <c r="Q29" s="85">
        <v>1</v>
      </c>
      <c r="R29" s="85"/>
      <c r="S29" s="85">
        <v>2</v>
      </c>
      <c r="T29" s="85">
        <v>3</v>
      </c>
      <c r="U29" s="95">
        <v>2</v>
      </c>
      <c r="V29" s="84">
        <f t="shared" si="0"/>
        <v>8</v>
      </c>
      <c r="W29" s="84"/>
      <c r="X29" s="86"/>
      <c r="Y29" s="87"/>
    </row>
    <row r="30" spans="1:25" s="3" customFormat="1" ht="30.75" customHeight="1" x14ac:dyDescent="0.2">
      <c r="A30" s="94">
        <v>8</v>
      </c>
      <c r="B30" s="95">
        <v>34</v>
      </c>
      <c r="C30" s="85">
        <v>10014388417</v>
      </c>
      <c r="D30" s="96" t="s">
        <v>81</v>
      </c>
      <c r="E30" s="85" t="s">
        <v>82</v>
      </c>
      <c r="F30" s="85" t="s">
        <v>24</v>
      </c>
      <c r="G30" s="102" t="s">
        <v>43</v>
      </c>
      <c r="H30" s="95"/>
      <c r="I30" s="85"/>
      <c r="J30" s="85"/>
      <c r="K30" s="95">
        <v>5</v>
      </c>
      <c r="L30" s="85"/>
      <c r="M30" s="85"/>
      <c r="N30" s="85"/>
      <c r="O30" s="85"/>
      <c r="P30" s="85"/>
      <c r="Q30" s="85"/>
      <c r="R30" s="85"/>
      <c r="S30" s="85"/>
      <c r="T30" s="85"/>
      <c r="U30" s="95">
        <v>12</v>
      </c>
      <c r="V30" s="84">
        <f t="shared" si="0"/>
        <v>5</v>
      </c>
      <c r="W30" s="84"/>
      <c r="X30" s="86"/>
      <c r="Y30" s="87"/>
    </row>
    <row r="31" spans="1:25" s="3" customFormat="1" ht="30.75" customHeight="1" x14ac:dyDescent="0.2">
      <c r="A31" s="94">
        <v>9</v>
      </c>
      <c r="B31" s="95">
        <v>23</v>
      </c>
      <c r="C31" s="85">
        <v>10013902104</v>
      </c>
      <c r="D31" s="96" t="s">
        <v>83</v>
      </c>
      <c r="E31" s="85" t="s">
        <v>84</v>
      </c>
      <c r="F31" s="85" t="s">
        <v>24</v>
      </c>
      <c r="G31" s="102" t="s">
        <v>128</v>
      </c>
      <c r="H31" s="95"/>
      <c r="I31" s="85">
        <v>1</v>
      </c>
      <c r="J31" s="85"/>
      <c r="K31" s="85">
        <v>2</v>
      </c>
      <c r="L31" s="85"/>
      <c r="M31" s="85"/>
      <c r="N31" s="85"/>
      <c r="O31" s="85"/>
      <c r="P31" s="85"/>
      <c r="Q31" s="85"/>
      <c r="R31" s="85"/>
      <c r="S31" s="85"/>
      <c r="T31" s="85">
        <v>2</v>
      </c>
      <c r="U31" s="95">
        <v>3</v>
      </c>
      <c r="V31" s="84">
        <f t="shared" si="0"/>
        <v>5</v>
      </c>
      <c r="W31" s="84"/>
      <c r="X31" s="86"/>
      <c r="Y31" s="87"/>
    </row>
    <row r="32" spans="1:25" s="3" customFormat="1" ht="30.75" customHeight="1" x14ac:dyDescent="0.2">
      <c r="A32" s="94">
        <v>10</v>
      </c>
      <c r="B32" s="95">
        <v>4</v>
      </c>
      <c r="C32" s="85">
        <v>10036035177</v>
      </c>
      <c r="D32" s="96" t="s">
        <v>85</v>
      </c>
      <c r="E32" s="85" t="s">
        <v>86</v>
      </c>
      <c r="F32" s="85" t="s">
        <v>24</v>
      </c>
      <c r="G32" s="102" t="s">
        <v>23</v>
      </c>
      <c r="H32" s="85"/>
      <c r="I32" s="95"/>
      <c r="J32" s="85"/>
      <c r="K32" s="85"/>
      <c r="L32" s="85">
        <v>2</v>
      </c>
      <c r="M32" s="85"/>
      <c r="N32" s="85"/>
      <c r="O32" s="85"/>
      <c r="P32" s="85"/>
      <c r="Q32" s="85">
        <v>2</v>
      </c>
      <c r="R32" s="85"/>
      <c r="S32" s="85"/>
      <c r="T32" s="85">
        <v>1</v>
      </c>
      <c r="U32" s="95">
        <v>4</v>
      </c>
      <c r="V32" s="84">
        <f t="shared" si="0"/>
        <v>5</v>
      </c>
      <c r="W32" s="84"/>
      <c r="X32" s="86"/>
      <c r="Y32" s="87"/>
    </row>
    <row r="33" spans="1:25" s="3" customFormat="1" ht="30.75" customHeight="1" x14ac:dyDescent="0.2">
      <c r="A33" s="97">
        <v>11</v>
      </c>
      <c r="B33" s="95">
        <v>21</v>
      </c>
      <c r="C33" s="85">
        <v>10034938875</v>
      </c>
      <c r="D33" s="96" t="s">
        <v>87</v>
      </c>
      <c r="E33" s="85" t="s">
        <v>88</v>
      </c>
      <c r="F33" s="85" t="s">
        <v>24</v>
      </c>
      <c r="G33" s="102" t="s">
        <v>127</v>
      </c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>
        <v>3</v>
      </c>
      <c r="T33" s="85"/>
      <c r="U33" s="84">
        <v>7</v>
      </c>
      <c r="V33" s="84">
        <f t="shared" ref="V33:V39" si="1">SUM(H33:T33)</f>
        <v>3</v>
      </c>
      <c r="W33" s="84"/>
      <c r="X33" s="86"/>
      <c r="Y33" s="87"/>
    </row>
    <row r="34" spans="1:25" s="3" customFormat="1" ht="30.75" customHeight="1" x14ac:dyDescent="0.2">
      <c r="A34" s="97">
        <v>12</v>
      </c>
      <c r="B34" s="95">
        <v>8</v>
      </c>
      <c r="C34" s="85">
        <v>10036044978</v>
      </c>
      <c r="D34" s="96" t="s">
        <v>89</v>
      </c>
      <c r="E34" s="85" t="s">
        <v>90</v>
      </c>
      <c r="F34" s="85" t="s">
        <v>24</v>
      </c>
      <c r="G34" s="102" t="s">
        <v>23</v>
      </c>
      <c r="H34" s="85"/>
      <c r="I34" s="85"/>
      <c r="J34" s="85"/>
      <c r="K34" s="85">
        <v>3</v>
      </c>
      <c r="L34" s="85"/>
      <c r="M34" s="85"/>
      <c r="N34" s="85"/>
      <c r="O34" s="85"/>
      <c r="P34" s="85"/>
      <c r="Q34" s="85"/>
      <c r="R34" s="85"/>
      <c r="S34" s="85"/>
      <c r="T34" s="85"/>
      <c r="U34" s="84">
        <v>18</v>
      </c>
      <c r="V34" s="84">
        <f t="shared" si="1"/>
        <v>3</v>
      </c>
      <c r="W34" s="84"/>
      <c r="X34" s="86"/>
      <c r="Y34" s="87"/>
    </row>
    <row r="35" spans="1:25" s="3" customFormat="1" ht="30.75" customHeight="1" x14ac:dyDescent="0.2">
      <c r="A35" s="97">
        <v>13</v>
      </c>
      <c r="B35" s="95">
        <v>28</v>
      </c>
      <c r="C35" s="85">
        <v>10064166490</v>
      </c>
      <c r="D35" s="96" t="s">
        <v>91</v>
      </c>
      <c r="E35" s="85" t="s">
        <v>92</v>
      </c>
      <c r="F35" s="85" t="s">
        <v>34</v>
      </c>
      <c r="G35" s="102" t="s">
        <v>129</v>
      </c>
      <c r="H35" s="85"/>
      <c r="I35" s="85">
        <v>3</v>
      </c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4">
        <v>22</v>
      </c>
      <c r="V35" s="84">
        <f t="shared" si="1"/>
        <v>3</v>
      </c>
      <c r="W35" s="84"/>
      <c r="X35" s="86"/>
      <c r="Y35" s="87"/>
    </row>
    <row r="36" spans="1:25" s="3" customFormat="1" ht="30.75" customHeight="1" x14ac:dyDescent="0.2">
      <c r="A36" s="97">
        <v>14</v>
      </c>
      <c r="B36" s="95">
        <v>26</v>
      </c>
      <c r="C36" s="85">
        <v>10015063070</v>
      </c>
      <c r="D36" s="96" t="s">
        <v>93</v>
      </c>
      <c r="E36" s="85" t="s">
        <v>94</v>
      </c>
      <c r="F36" s="85" t="s">
        <v>24</v>
      </c>
      <c r="G36" s="102" t="s">
        <v>44</v>
      </c>
      <c r="H36" s="85">
        <v>1</v>
      </c>
      <c r="I36" s="85"/>
      <c r="J36" s="85"/>
      <c r="K36" s="85">
        <v>1</v>
      </c>
      <c r="L36" s="85"/>
      <c r="M36" s="85"/>
      <c r="N36" s="85"/>
      <c r="O36" s="85"/>
      <c r="P36" s="85"/>
      <c r="Q36" s="85"/>
      <c r="R36" s="85"/>
      <c r="S36" s="85"/>
      <c r="T36" s="85"/>
      <c r="U36" s="84">
        <v>13</v>
      </c>
      <c r="V36" s="84">
        <f t="shared" si="1"/>
        <v>2</v>
      </c>
      <c r="W36" s="84"/>
      <c r="X36" s="86"/>
      <c r="Y36" s="87"/>
    </row>
    <row r="37" spans="1:25" s="3" customFormat="1" ht="30.75" customHeight="1" x14ac:dyDescent="0.2">
      <c r="A37" s="97">
        <v>15</v>
      </c>
      <c r="B37" s="95">
        <v>25</v>
      </c>
      <c r="C37" s="85">
        <v>10095787480</v>
      </c>
      <c r="D37" s="96" t="s">
        <v>95</v>
      </c>
      <c r="E37" s="85" t="s">
        <v>96</v>
      </c>
      <c r="F37" s="85" t="s">
        <v>34</v>
      </c>
      <c r="G37" s="102" t="s">
        <v>128</v>
      </c>
      <c r="H37" s="84"/>
      <c r="I37" s="84"/>
      <c r="J37" s="84">
        <v>2</v>
      </c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>
        <v>19</v>
      </c>
      <c r="V37" s="84">
        <f t="shared" si="1"/>
        <v>2</v>
      </c>
      <c r="W37" s="84"/>
      <c r="X37" s="86"/>
      <c r="Y37" s="87"/>
    </row>
    <row r="38" spans="1:25" s="3" customFormat="1" ht="30.75" customHeight="1" x14ac:dyDescent="0.2">
      <c r="A38" s="97">
        <v>16</v>
      </c>
      <c r="B38" s="95">
        <v>35</v>
      </c>
      <c r="C38" s="85">
        <v>10007454028</v>
      </c>
      <c r="D38" s="96" t="s">
        <v>97</v>
      </c>
      <c r="E38" s="85" t="s">
        <v>98</v>
      </c>
      <c r="F38" s="95" t="s">
        <v>24</v>
      </c>
      <c r="G38" s="102" t="s">
        <v>43</v>
      </c>
      <c r="H38" s="84"/>
      <c r="I38" s="84"/>
      <c r="J38" s="84"/>
      <c r="K38" s="84"/>
      <c r="L38" s="84"/>
      <c r="M38" s="84"/>
      <c r="N38" s="84">
        <v>1</v>
      </c>
      <c r="O38" s="84"/>
      <c r="P38" s="84"/>
      <c r="Q38" s="84"/>
      <c r="R38" s="84"/>
      <c r="S38" s="84"/>
      <c r="T38" s="84"/>
      <c r="U38" s="84">
        <v>5</v>
      </c>
      <c r="V38" s="84">
        <f t="shared" si="1"/>
        <v>1</v>
      </c>
      <c r="W38" s="84"/>
      <c r="X38" s="86"/>
      <c r="Y38" s="87"/>
    </row>
    <row r="39" spans="1:25" s="3" customFormat="1" ht="30.75" customHeight="1" x14ac:dyDescent="0.2">
      <c r="A39" s="97">
        <v>17</v>
      </c>
      <c r="B39" s="95">
        <v>24</v>
      </c>
      <c r="C39" s="85">
        <v>10034907755</v>
      </c>
      <c r="D39" s="96" t="s">
        <v>99</v>
      </c>
      <c r="E39" s="85" t="s">
        <v>100</v>
      </c>
      <c r="F39" s="95" t="s">
        <v>24</v>
      </c>
      <c r="G39" s="102" t="s">
        <v>128</v>
      </c>
      <c r="H39" s="84"/>
      <c r="I39" s="84"/>
      <c r="J39" s="84">
        <v>1</v>
      </c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>
        <v>20</v>
      </c>
      <c r="V39" s="84">
        <f t="shared" si="1"/>
        <v>1</v>
      </c>
      <c r="W39" s="84"/>
      <c r="X39" s="86"/>
      <c r="Y39" s="87"/>
    </row>
    <row r="40" spans="1:25" s="3" customFormat="1" ht="30.75" customHeight="1" x14ac:dyDescent="0.2">
      <c r="A40" s="97">
        <v>18</v>
      </c>
      <c r="B40" s="95">
        <v>20</v>
      </c>
      <c r="C40" s="85">
        <v>10036065489</v>
      </c>
      <c r="D40" s="96" t="s">
        <v>101</v>
      </c>
      <c r="E40" s="85" t="s">
        <v>102</v>
      </c>
      <c r="F40" s="85" t="s">
        <v>34</v>
      </c>
      <c r="G40" s="102" t="s">
        <v>127</v>
      </c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>
        <v>6</v>
      </c>
      <c r="V40" s="84"/>
      <c r="W40" s="84"/>
      <c r="X40" s="86"/>
      <c r="Y40" s="87"/>
    </row>
    <row r="41" spans="1:25" s="3" customFormat="1" ht="30.75" customHeight="1" x14ac:dyDescent="0.2">
      <c r="A41" s="97">
        <v>19</v>
      </c>
      <c r="B41" s="95">
        <v>30</v>
      </c>
      <c r="C41" s="85">
        <v>10036087115</v>
      </c>
      <c r="D41" s="96" t="s">
        <v>103</v>
      </c>
      <c r="E41" s="85" t="s">
        <v>104</v>
      </c>
      <c r="F41" s="85" t="s">
        <v>24</v>
      </c>
      <c r="G41" s="102" t="s">
        <v>130</v>
      </c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>
        <v>14</v>
      </c>
      <c r="V41" s="84"/>
      <c r="W41" s="84"/>
      <c r="X41" s="86"/>
      <c r="Y41" s="87"/>
    </row>
    <row r="42" spans="1:25" s="3" customFormat="1" ht="30.75" customHeight="1" x14ac:dyDescent="0.2">
      <c r="A42" s="97">
        <v>20</v>
      </c>
      <c r="B42" s="95">
        <v>7</v>
      </c>
      <c r="C42" s="85">
        <v>10036017191</v>
      </c>
      <c r="D42" s="96" t="s">
        <v>105</v>
      </c>
      <c r="E42" s="85" t="s">
        <v>106</v>
      </c>
      <c r="F42" s="85" t="s">
        <v>24</v>
      </c>
      <c r="G42" s="102" t="s">
        <v>136</v>
      </c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>
        <v>15</v>
      </c>
      <c r="V42" s="84"/>
      <c r="W42" s="84"/>
      <c r="X42" s="86"/>
      <c r="Y42" s="87"/>
    </row>
    <row r="43" spans="1:25" s="3" customFormat="1" ht="30.75" customHeight="1" x14ac:dyDescent="0.2">
      <c r="A43" s="97">
        <v>21</v>
      </c>
      <c r="B43" s="95">
        <v>36</v>
      </c>
      <c r="C43" s="85">
        <v>10034920990</v>
      </c>
      <c r="D43" s="96" t="s">
        <v>107</v>
      </c>
      <c r="E43" s="144">
        <v>36783</v>
      </c>
      <c r="F43" s="85" t="s">
        <v>24</v>
      </c>
      <c r="G43" s="102" t="s">
        <v>43</v>
      </c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>
        <v>16</v>
      </c>
      <c r="V43" s="84"/>
      <c r="W43" s="84"/>
      <c r="X43" s="86"/>
      <c r="Y43" s="87"/>
    </row>
    <row r="44" spans="1:25" s="3" customFormat="1" ht="30.75" customHeight="1" x14ac:dyDescent="0.2">
      <c r="A44" s="97">
        <v>22</v>
      </c>
      <c r="B44" s="95">
        <v>12</v>
      </c>
      <c r="C44" s="85">
        <v>10095959858</v>
      </c>
      <c r="D44" s="96" t="s">
        <v>108</v>
      </c>
      <c r="E44" s="85" t="s">
        <v>109</v>
      </c>
      <c r="F44" s="85" t="s">
        <v>34</v>
      </c>
      <c r="G44" s="102" t="s">
        <v>131</v>
      </c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>
        <v>17</v>
      </c>
      <c r="V44" s="84"/>
      <c r="W44" s="84"/>
      <c r="X44" s="86"/>
      <c r="Y44" s="87"/>
    </row>
    <row r="45" spans="1:25" s="3" customFormat="1" ht="30.75" customHeight="1" x14ac:dyDescent="0.2">
      <c r="A45" s="97">
        <v>23</v>
      </c>
      <c r="B45" s="95">
        <v>1</v>
      </c>
      <c r="C45" s="85">
        <v>10061950042</v>
      </c>
      <c r="D45" s="96" t="s">
        <v>110</v>
      </c>
      <c r="E45" s="85" t="s">
        <v>111</v>
      </c>
      <c r="F45" s="85" t="s">
        <v>34</v>
      </c>
      <c r="G45" s="102" t="s">
        <v>132</v>
      </c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>
        <v>21</v>
      </c>
      <c r="V45" s="84"/>
      <c r="W45" s="84"/>
      <c r="X45" s="86"/>
      <c r="Y45" s="87"/>
    </row>
    <row r="46" spans="1:25" s="3" customFormat="1" ht="30.75" customHeight="1" x14ac:dyDescent="0.2">
      <c r="A46" s="97">
        <v>24</v>
      </c>
      <c r="B46" s="95">
        <v>18</v>
      </c>
      <c r="C46" s="85">
        <v>10034976463</v>
      </c>
      <c r="D46" s="96" t="s">
        <v>112</v>
      </c>
      <c r="E46" s="85" t="s">
        <v>113</v>
      </c>
      <c r="F46" s="85" t="s">
        <v>24</v>
      </c>
      <c r="G46" s="102" t="s">
        <v>133</v>
      </c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>
        <v>23</v>
      </c>
      <c r="V46" s="84"/>
      <c r="W46" s="84"/>
      <c r="X46" s="86"/>
      <c r="Y46" s="87"/>
    </row>
    <row r="47" spans="1:25" s="3" customFormat="1" ht="30.75" customHeight="1" x14ac:dyDescent="0.2">
      <c r="A47" s="97">
        <v>25</v>
      </c>
      <c r="B47" s="95">
        <v>33</v>
      </c>
      <c r="C47" s="85">
        <v>10034993035</v>
      </c>
      <c r="D47" s="96" t="s">
        <v>114</v>
      </c>
      <c r="E47" s="85" t="s">
        <v>115</v>
      </c>
      <c r="F47" s="85" t="s">
        <v>24</v>
      </c>
      <c r="G47" s="102" t="s">
        <v>43</v>
      </c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>
        <v>25</v>
      </c>
      <c r="V47" s="84"/>
      <c r="W47" s="84"/>
      <c r="X47" s="86"/>
      <c r="Y47" s="87"/>
    </row>
    <row r="48" spans="1:25" s="3" customFormat="1" ht="30.75" customHeight="1" x14ac:dyDescent="0.2">
      <c r="A48" s="97" t="s">
        <v>52</v>
      </c>
      <c r="B48" s="95">
        <v>37</v>
      </c>
      <c r="C48" s="85">
        <v>10036072664</v>
      </c>
      <c r="D48" s="96" t="s">
        <v>116</v>
      </c>
      <c r="E48" s="85" t="s">
        <v>117</v>
      </c>
      <c r="F48" s="85" t="s">
        <v>24</v>
      </c>
      <c r="G48" s="102" t="s">
        <v>134</v>
      </c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6"/>
      <c r="Y48" s="87"/>
    </row>
    <row r="49" spans="1:25" s="3" customFormat="1" ht="30.75" customHeight="1" x14ac:dyDescent="0.2">
      <c r="A49" s="97" t="s">
        <v>52</v>
      </c>
      <c r="B49" s="95">
        <v>11</v>
      </c>
      <c r="C49" s="85">
        <v>10077619582</v>
      </c>
      <c r="D49" s="96" t="s">
        <v>118</v>
      </c>
      <c r="E49" s="85" t="s">
        <v>119</v>
      </c>
      <c r="F49" s="85" t="s">
        <v>39</v>
      </c>
      <c r="G49" s="102" t="s">
        <v>131</v>
      </c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6"/>
      <c r="Y49" s="87"/>
    </row>
    <row r="50" spans="1:25" s="3" customFormat="1" ht="30.75" customHeight="1" x14ac:dyDescent="0.2">
      <c r="A50" s="97" t="s">
        <v>52</v>
      </c>
      <c r="B50" s="95">
        <v>14</v>
      </c>
      <c r="C50" s="85">
        <v>10034974544</v>
      </c>
      <c r="D50" s="96" t="s">
        <v>120</v>
      </c>
      <c r="E50" s="85" t="s">
        <v>121</v>
      </c>
      <c r="F50" s="85" t="s">
        <v>34</v>
      </c>
      <c r="G50" s="102" t="s">
        <v>131</v>
      </c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6"/>
      <c r="Y50" s="87"/>
    </row>
    <row r="51" spans="1:25" s="3" customFormat="1" ht="30.75" customHeight="1" x14ac:dyDescent="0.2">
      <c r="A51" s="97" t="s">
        <v>52</v>
      </c>
      <c r="B51" s="95">
        <v>10</v>
      </c>
      <c r="C51" s="85">
        <v>10081180694</v>
      </c>
      <c r="D51" s="96" t="s">
        <v>122</v>
      </c>
      <c r="E51" s="85" t="s">
        <v>123</v>
      </c>
      <c r="F51" s="85" t="s">
        <v>34</v>
      </c>
      <c r="G51" s="102" t="s">
        <v>131</v>
      </c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6"/>
      <c r="Y51" s="87"/>
    </row>
    <row r="52" spans="1:25" s="3" customFormat="1" ht="30.75" customHeight="1" thickBot="1" x14ac:dyDescent="0.25">
      <c r="A52" s="98" t="s">
        <v>52</v>
      </c>
      <c r="B52" s="99">
        <v>9</v>
      </c>
      <c r="C52" s="89">
        <v>10094000963</v>
      </c>
      <c r="D52" s="100" t="s">
        <v>124</v>
      </c>
      <c r="E52" s="89" t="s">
        <v>125</v>
      </c>
      <c r="F52" s="89" t="s">
        <v>39</v>
      </c>
      <c r="G52" s="103" t="s">
        <v>135</v>
      </c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90"/>
      <c r="Y52" s="91"/>
    </row>
    <row r="53" spans="1:25" ht="8.25" customHeight="1" thickTop="1" thickBot="1" x14ac:dyDescent="0.25">
      <c r="A53" s="18"/>
      <c r="B53" s="17"/>
      <c r="C53" s="17"/>
      <c r="D53" s="18"/>
      <c r="E53" s="55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</row>
    <row r="54" spans="1:25" ht="15.75" thickTop="1" x14ac:dyDescent="0.2">
      <c r="A54" s="129" t="s">
        <v>5</v>
      </c>
      <c r="B54" s="127"/>
      <c r="C54" s="127"/>
      <c r="D54" s="127"/>
      <c r="E54" s="76"/>
      <c r="F54" s="76"/>
      <c r="G54" s="76"/>
      <c r="H54" s="127" t="s">
        <v>6</v>
      </c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8"/>
    </row>
    <row r="55" spans="1:25" ht="15" x14ac:dyDescent="0.2">
      <c r="A55" s="77" t="s">
        <v>137</v>
      </c>
      <c r="B55" s="23"/>
      <c r="C55" s="73"/>
      <c r="D55" s="16"/>
      <c r="E55" s="56"/>
      <c r="F55" s="16"/>
      <c r="G55" s="39"/>
      <c r="M55" s="12"/>
      <c r="N55" s="12"/>
      <c r="O55" s="12"/>
      <c r="P55" s="12"/>
      <c r="Q55" s="12"/>
      <c r="R55" s="12"/>
      <c r="S55" s="12"/>
      <c r="T55" s="12"/>
      <c r="U55" s="24" t="s">
        <v>35</v>
      </c>
      <c r="V55" s="82">
        <v>15</v>
      </c>
      <c r="W55" s="38"/>
      <c r="X55" s="78" t="s">
        <v>33</v>
      </c>
      <c r="Y55" s="79">
        <f>COUNTIF(F$21:F163,"ЗМС")</f>
        <v>0</v>
      </c>
    </row>
    <row r="56" spans="1:25" ht="15" x14ac:dyDescent="0.2">
      <c r="A56" s="77" t="s">
        <v>138</v>
      </c>
      <c r="B56" s="23"/>
      <c r="C56" s="74"/>
      <c r="D56" s="22"/>
      <c r="E56" s="57"/>
      <c r="F56" s="22"/>
      <c r="G56" s="40"/>
      <c r="M56" s="12"/>
      <c r="N56" s="12"/>
      <c r="O56" s="12"/>
      <c r="P56" s="12"/>
      <c r="Q56" s="12"/>
      <c r="R56" s="12"/>
      <c r="S56" s="12"/>
      <c r="T56" s="12"/>
      <c r="U56" s="24" t="s">
        <v>28</v>
      </c>
      <c r="V56" s="82">
        <f>V57+V62</f>
        <v>30</v>
      </c>
      <c r="W56" s="12"/>
      <c r="X56" s="78" t="s">
        <v>21</v>
      </c>
      <c r="Y56" s="79">
        <f>COUNTIF(F$20:F162,"МСМК")</f>
        <v>0</v>
      </c>
    </row>
    <row r="57" spans="1:25" ht="15" x14ac:dyDescent="0.2">
      <c r="A57" s="77" t="s">
        <v>53</v>
      </c>
      <c r="B57" s="23"/>
      <c r="C57" s="43"/>
      <c r="D57" s="22"/>
      <c r="E57" s="57"/>
      <c r="F57" s="22"/>
      <c r="G57" s="40"/>
      <c r="M57" s="12"/>
      <c r="N57" s="12"/>
      <c r="O57" s="12"/>
      <c r="P57" s="12"/>
      <c r="Q57" s="12"/>
      <c r="R57" s="12"/>
      <c r="S57" s="12"/>
      <c r="T57" s="12"/>
      <c r="U57" s="24" t="s">
        <v>29</v>
      </c>
      <c r="V57" s="82">
        <f>V58+V59+V61</f>
        <v>30</v>
      </c>
      <c r="W57" s="12"/>
      <c r="X57" s="78" t="s">
        <v>24</v>
      </c>
      <c r="Y57" s="79">
        <f>COUNTIF(F$20:F52,"МС")</f>
        <v>20</v>
      </c>
    </row>
    <row r="58" spans="1:25" ht="15" x14ac:dyDescent="0.2">
      <c r="A58" s="77" t="s">
        <v>54</v>
      </c>
      <c r="B58" s="23"/>
      <c r="C58" s="43"/>
      <c r="D58" s="22"/>
      <c r="E58" s="57"/>
      <c r="F58" s="22"/>
      <c r="G58" s="40"/>
      <c r="M58" s="12"/>
      <c r="N58" s="12"/>
      <c r="O58" s="12"/>
      <c r="P58" s="12"/>
      <c r="Q58" s="12"/>
      <c r="R58" s="12"/>
      <c r="S58" s="12"/>
      <c r="T58" s="12"/>
      <c r="U58" s="24" t="s">
        <v>30</v>
      </c>
      <c r="V58" s="82">
        <f>COUNT(A23:A52)</f>
        <v>25</v>
      </c>
      <c r="W58" s="12"/>
      <c r="X58" s="78" t="s">
        <v>34</v>
      </c>
      <c r="Y58" s="79">
        <f>COUNTIF(F$19:F52,"КМС")</f>
        <v>8</v>
      </c>
    </row>
    <row r="59" spans="1:25" ht="15" x14ac:dyDescent="0.2">
      <c r="A59" s="41"/>
      <c r="B59" s="6"/>
      <c r="C59" s="75"/>
      <c r="D59" s="22"/>
      <c r="E59" s="57"/>
      <c r="F59" s="22"/>
      <c r="G59" s="40"/>
      <c r="M59" s="12"/>
      <c r="N59" s="12"/>
      <c r="O59" s="12"/>
      <c r="P59" s="12"/>
      <c r="Q59" s="12"/>
      <c r="R59" s="12"/>
      <c r="S59" s="12"/>
      <c r="T59" s="12"/>
      <c r="U59" s="24" t="s">
        <v>31</v>
      </c>
      <c r="V59" s="82">
        <f>COUNTIF(A23:A52,"НФ")</f>
        <v>5</v>
      </c>
      <c r="W59" s="12"/>
      <c r="X59" s="78" t="s">
        <v>39</v>
      </c>
      <c r="Y59" s="79">
        <f>COUNTIF(F$22:F164,"1 СР")</f>
        <v>2</v>
      </c>
    </row>
    <row r="60" spans="1:25" ht="15" x14ac:dyDescent="0.2">
      <c r="A60" s="41"/>
      <c r="B60" s="6"/>
      <c r="C60" s="75"/>
      <c r="D60" s="22"/>
      <c r="E60" s="57"/>
      <c r="F60" s="22"/>
      <c r="G60" s="40"/>
      <c r="M60" s="12"/>
      <c r="N60" s="12"/>
      <c r="O60" s="12"/>
      <c r="P60" s="12"/>
      <c r="Q60" s="12"/>
      <c r="R60" s="12"/>
      <c r="S60" s="12"/>
      <c r="T60" s="12"/>
      <c r="U60" s="78" t="s">
        <v>48</v>
      </c>
      <c r="V60" s="83">
        <f>COUNTIF(A23:A52,"ЛИМ")</f>
        <v>0</v>
      </c>
      <c r="W60" s="12"/>
      <c r="X60" s="78" t="s">
        <v>46</v>
      </c>
      <c r="Y60" s="79">
        <f>COUNTIF(F$19:F162,"2 СР")</f>
        <v>0</v>
      </c>
    </row>
    <row r="61" spans="1:25" ht="15" x14ac:dyDescent="0.2">
      <c r="A61" s="25"/>
      <c r="B61" s="23"/>
      <c r="C61" s="43"/>
      <c r="D61" s="22"/>
      <c r="E61" s="57"/>
      <c r="F61" s="22"/>
      <c r="G61" s="40"/>
      <c r="M61" s="12"/>
      <c r="N61" s="12"/>
      <c r="O61" s="12"/>
      <c r="P61" s="12"/>
      <c r="Q61" s="12"/>
      <c r="R61" s="12"/>
      <c r="S61" s="12"/>
      <c r="T61" s="12"/>
      <c r="U61" s="24" t="s">
        <v>36</v>
      </c>
      <c r="V61" s="82">
        <f>COUNTIF(A23:A52,"ДСКВ")</f>
        <v>0</v>
      </c>
      <c r="W61" s="12"/>
      <c r="X61" s="78" t="s">
        <v>47</v>
      </c>
      <c r="Y61" s="79">
        <f>COUNTIF(F$21:F165,"3 СР")</f>
        <v>0</v>
      </c>
    </row>
    <row r="62" spans="1:25" ht="15" x14ac:dyDescent="0.2">
      <c r="A62" s="25"/>
      <c r="B62" s="23"/>
      <c r="C62" s="43"/>
      <c r="D62" s="22"/>
      <c r="E62" s="57"/>
      <c r="F62" s="22"/>
      <c r="G62" s="40"/>
      <c r="M62" s="12"/>
      <c r="N62" s="12"/>
      <c r="O62" s="12"/>
      <c r="P62" s="12"/>
      <c r="Q62" s="12"/>
      <c r="R62" s="12"/>
      <c r="S62" s="12"/>
      <c r="T62" s="12"/>
      <c r="U62" s="24" t="s">
        <v>32</v>
      </c>
      <c r="V62" s="82">
        <f>COUNTIF(A23:A52,"НС")</f>
        <v>0</v>
      </c>
      <c r="W62" s="12"/>
      <c r="X62" s="78"/>
      <c r="Y62" s="80"/>
    </row>
    <row r="63" spans="1:25" ht="6.75" customHeight="1" x14ac:dyDescent="0.2">
      <c r="A63" s="41"/>
      <c r="B63" s="13"/>
      <c r="C63" s="13"/>
      <c r="D63" s="6"/>
      <c r="E63" s="58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42"/>
    </row>
    <row r="64" spans="1:25" ht="15.75" x14ac:dyDescent="0.2">
      <c r="A64" s="124" t="s">
        <v>3</v>
      </c>
      <c r="B64" s="125"/>
      <c r="C64" s="125"/>
      <c r="D64" s="125"/>
      <c r="E64" s="125"/>
      <c r="F64" s="125" t="s">
        <v>11</v>
      </c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45"/>
      <c r="V64" s="125" t="s">
        <v>4</v>
      </c>
      <c r="W64" s="125"/>
      <c r="X64" s="125"/>
      <c r="Y64" s="126"/>
    </row>
    <row r="65" spans="1:25" s="71" customFormat="1" ht="15.75" x14ac:dyDescent="0.2">
      <c r="A65" s="67"/>
      <c r="B65" s="68"/>
      <c r="C65" s="68"/>
      <c r="D65" s="68"/>
      <c r="E65" s="68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70"/>
    </row>
    <row r="66" spans="1:25" s="71" customFormat="1" ht="15.75" x14ac:dyDescent="0.2">
      <c r="A66" s="67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72"/>
    </row>
    <row r="67" spans="1:25" x14ac:dyDescent="0.2">
      <c r="A67" s="92"/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81"/>
      <c r="V67" s="71"/>
      <c r="W67" s="71"/>
      <c r="X67" s="71"/>
      <c r="Y67" s="93"/>
    </row>
    <row r="68" spans="1:25" x14ac:dyDescent="0.2">
      <c r="A68" s="62"/>
      <c r="B68" s="63"/>
      <c r="C68" s="63"/>
      <c r="D68" s="63"/>
      <c r="E68" s="59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46"/>
    </row>
    <row r="69" spans="1:25" x14ac:dyDescent="0.2">
      <c r="A69" s="62"/>
      <c r="B69" s="63"/>
      <c r="C69" s="63"/>
      <c r="D69" s="63"/>
      <c r="E69" s="59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46"/>
    </row>
    <row r="70" spans="1:25" ht="16.5" thickBot="1" x14ac:dyDescent="0.25">
      <c r="A70" s="118" t="s">
        <v>45</v>
      </c>
      <c r="B70" s="119"/>
      <c r="C70" s="119"/>
      <c r="D70" s="119"/>
      <c r="E70" s="119"/>
      <c r="F70" s="119" t="str">
        <f>G17</f>
        <v>Афанасьева Е.А. (ВК, г. Верхняя Пышма)</v>
      </c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47"/>
      <c r="V70" s="119" t="str">
        <f>G18</f>
        <v>Шатрыгина Е.В. (ВК, г. Верхняя Пышма)</v>
      </c>
      <c r="W70" s="119"/>
      <c r="X70" s="119"/>
      <c r="Y70" s="120"/>
    </row>
    <row r="71" spans="1:25" ht="13.5" thickTop="1" x14ac:dyDescent="0.2"/>
  </sheetData>
  <sortState ref="B23:AG32">
    <sortCondition descending="1" ref="V23:V32"/>
  </sortState>
  <mergeCells count="38">
    <mergeCell ref="A1:Y1"/>
    <mergeCell ref="A2:Y2"/>
    <mergeCell ref="A3:Y3"/>
    <mergeCell ref="A4:Y4"/>
    <mergeCell ref="W21:W22"/>
    <mergeCell ref="A6:Y6"/>
    <mergeCell ref="A7:Y7"/>
    <mergeCell ref="A9:Y9"/>
    <mergeCell ref="D21:D22"/>
    <mergeCell ref="E21:E22"/>
    <mergeCell ref="F21:F22"/>
    <mergeCell ref="G21:G22"/>
    <mergeCell ref="A15:G15"/>
    <mergeCell ref="H15:Y15"/>
    <mergeCell ref="A21:A22"/>
    <mergeCell ref="A5:Y5"/>
    <mergeCell ref="A70:E70"/>
    <mergeCell ref="F70:T70"/>
    <mergeCell ref="V70:Y70"/>
    <mergeCell ref="A12:Y12"/>
    <mergeCell ref="B21:B22"/>
    <mergeCell ref="C21:C22"/>
    <mergeCell ref="A64:E64"/>
    <mergeCell ref="F64:T64"/>
    <mergeCell ref="V64:Y64"/>
    <mergeCell ref="H54:Y54"/>
    <mergeCell ref="A54:D54"/>
    <mergeCell ref="A8:Y8"/>
    <mergeCell ref="H21:T21"/>
    <mergeCell ref="U21:U22"/>
    <mergeCell ref="V21:V22"/>
    <mergeCell ref="X21:X22"/>
    <mergeCell ref="Y21:Y22"/>
    <mergeCell ref="A10:Y10"/>
    <mergeCell ref="A11:Y11"/>
    <mergeCell ref="H16:Y16"/>
    <mergeCell ref="H17:Y17"/>
    <mergeCell ref="H18:Y18"/>
  </mergeCells>
  <conditionalFormatting sqref="U61:U1048576 U1:U14 U19:U59">
    <cfRule type="duplicateValues" dxfId="0" priority="3"/>
  </conditionalFormatting>
  <printOptions horizontalCentered="1"/>
  <pageMargins left="0.19685039370078741" right="0.19685039370078741" top="0.35" bottom="0.28999999999999998" header="0.2" footer="0.2"/>
  <pageSetup paperSize="9" scale="49" fitToHeight="0" orientation="landscape" r:id="rId1"/>
  <headerFooter>
    <oddHeader>&amp;LРЕЗУЛЬТАТЫ НА САЙТЕ WWW.FVSR/highway/result&amp;RФЕДЕРАЦИЯ ВЕЛОСИПЕДНОГО СПОРТА РОССИИ - WWW.FVSR.RU</oddHeader>
    <oddFooter>&amp;C&amp;P&amp;RОтчет создан &amp;D&amp;T</oddFooter>
  </headerFooter>
  <ignoredErrors>
    <ignoredError sqref="V24:V3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Критериум</vt:lpstr>
      <vt:lpstr>Критериум!Заголовки_для_печати</vt:lpstr>
      <vt:lpstr>Критериум!Область_печати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2021-05-18T13:50:02Z</cp:lastPrinted>
  <dcterms:created xsi:type="dcterms:W3CDTF">1996-10-08T23:32:33Z</dcterms:created>
  <dcterms:modified xsi:type="dcterms:W3CDTF">2021-09-01T11:50:48Z</dcterms:modified>
</cp:coreProperties>
</file>