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ейрин юниоры итог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/>
  <c r="F46"/>
  <c r="E46"/>
  <c r="D46"/>
  <c r="C46"/>
  <c r="G45"/>
  <c r="E45"/>
  <c r="D45"/>
  <c r="C45"/>
  <c r="G44"/>
  <c r="E44"/>
  <c r="D44"/>
  <c r="C44"/>
  <c r="G43"/>
  <c r="F43"/>
  <c r="E43"/>
  <c r="D43"/>
  <c r="C43"/>
  <c r="G42"/>
  <c r="E42"/>
  <c r="D42"/>
  <c r="C42"/>
  <c r="G41"/>
  <c r="E41"/>
  <c r="D41"/>
  <c r="C41"/>
  <c r="G40"/>
  <c r="F40"/>
  <c r="E40"/>
  <c r="D40"/>
  <c r="C40"/>
  <c r="G39"/>
  <c r="E39"/>
  <c r="D39"/>
  <c r="C39"/>
  <c r="G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I54" s="1"/>
  <c r="G23"/>
  <c r="F23"/>
  <c r="E23"/>
  <c r="D23"/>
  <c r="C23"/>
  <c r="G22"/>
  <c r="F22"/>
  <c r="E22"/>
  <c r="D22"/>
  <c r="C22"/>
  <c r="I52" s="1"/>
  <c r="I53"/>
  <c r="I51"/>
  <c r="I49"/>
  <c r="G51"/>
  <c r="G50"/>
  <c r="G49"/>
  <c r="G48"/>
  <c r="H61"/>
  <c r="F61"/>
  <c r="D61"/>
  <c r="G54"/>
  <c r="G53"/>
  <c r="G52"/>
  <c r="I50" l="1"/>
  <c r="I48"/>
</calcChain>
</file>

<file path=xl/sharedStrings.xml><?xml version="1.0" encoding="utf-8"?>
<sst xmlns="http://schemas.openxmlformats.org/spreadsheetml/2006/main" count="66" uniqueCount="60">
  <si>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</si>
  <si>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</si>
  <si>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</si>
  <si>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</si>
  <si>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</si>
  <si>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</si>
  <si>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</si>
  <si>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МЕСТО ПРОВЕДЕНИЯ: г. Санкт-Петербург</t>
  </si>
  <si>
    <t>№ ВРВС: 0080451611Я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</si>
  <si>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</si>
  <si>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</si>
  <si>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</si>
  <si>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</si>
  <si>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</si>
  <si>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</si>
  <si>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</si>
  <si>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</si>
  <si>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</si>
  <si>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</si>
  <si>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</si>
  <si>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</si>
  <si>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</si>
  <si>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</si>
  <si>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</si>
  <si>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</si>
  <si>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</si>
  <si>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</si>
  <si>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</si>
  <si>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</si>
  <si>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</si>
  <si>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</si>
  <si>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</si>
  <si>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</si>
  <si>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</si>
  <si>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</si>
  <si>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</si>
  <si>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</si>
  <si>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</si>
  <si>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</si>
  <si>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</si>
  <si>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</si>
  <si>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</si>
  <si>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</si>
  <si>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</si>
  <si>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</si>
  <si>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</si>
  <si>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</si>
  <si>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</si>
  <si>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</si>
  <si>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</si>
  <si>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</si>
  <si>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ЮНИОРЫ 17-18 ЛЕТ</t>
  </si>
  <si>
    <t>ДАТА ПРОВЕДЕНИЯ: 31 января 2025 года</t>
  </si>
  <si>
    <t>№ ЕКП 2025: 2008780021031827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</si>
  <si>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</si>
  <si>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</si>
  <si>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</si>
  <si>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ДСК</t>
  </si>
  <si>
    <t>1 сп.р.</t>
  </si>
  <si>
    <t>2 сп.р.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</si>
</sst>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4"/>
      <name val="Calibri Light"/>
      <family val="1"/>
      <charset val="204"/>
      <scheme val="major"/>
    </font>
    <font>
      <b/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7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3" applyFont="1" applyFill="1" applyBorder="1" applyAlignment="1">
      <alignment horizontal="center" vertical="center" wrapText="1"/>
    </xf>
    <xf numFmtId="14" fontId="11" fillId="3" borderId="25" xfId="3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49" fontId="3" fillId="0" borderId="28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166" fontId="3" fillId="0" borderId="28" xfId="1" applyNumberFormat="1" applyFont="1" applyBorder="1" applyAlignment="1">
      <alignment horizontal="center" vertical="center"/>
    </xf>
    <xf numFmtId="0" fontId="7" fillId="3" borderId="30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49" fontId="3" fillId="0" borderId="27" xfId="1" applyNumberFormat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" fillId="0" borderId="0" xfId="1" applyBorder="1"/>
    <xf numFmtId="0" fontId="16" fillId="0" borderId="8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66" fontId="20" fillId="0" borderId="27" xfId="1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4" fontId="22" fillId="0" borderId="27" xfId="0" applyNumberFormat="1" applyFont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</cellXfs>
  <cellStyles count="4">
    <cellStyle name="Обычный" xfId="0" builtinId="0"/>
    <cellStyle name="Обычный 2 2 2" xfId="1"/>
    <cellStyle name="Обычный 2 4" xfId="2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54</xdr:row>
      <xdr:rowOff>47625</xdr:rowOff>
    </xdr:from>
    <xdr:to>
      <xdr:col>6</xdr:col>
      <xdr:colOff>762000</xdr:colOff>
      <xdr:row>60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91565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55</xdr:row>
      <xdr:rowOff>47625</xdr:rowOff>
    </xdr:from>
    <xdr:to>
      <xdr:col>4</xdr:col>
      <xdr:colOff>342900</xdr:colOff>
      <xdr:row>61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110615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1038225</xdr:colOff>
      <xdr:row>55</xdr:row>
      <xdr:rowOff>38100</xdr:rowOff>
    </xdr:from>
    <xdr:to>
      <xdr:col>8</xdr:col>
      <xdr:colOff>581025</xdr:colOff>
      <xdr:row>61</xdr:row>
      <xdr:rowOff>82550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62825" y="11096625"/>
          <a:ext cx="895350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9E5A6"/>
    <pageSetUpPr fitToPage="1"/>
  </sheetPr>
  <dimension ref="A1:W62"/>
  <sheetViews>
    <sheetView tabSelected="1" zoomScaleNormal="100" workbookViewId="0">
      <selection activeCell="O39" sqref="O39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4.85546875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6" ht="2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16" ht="8.25" customHeight="1">
      <c r="A2" s="79"/>
      <c r="B2" s="79"/>
      <c r="C2" s="79"/>
      <c r="D2" s="79"/>
      <c r="E2" s="79"/>
      <c r="F2" s="79"/>
      <c r="G2" s="79"/>
      <c r="H2" s="79"/>
      <c r="I2" s="79"/>
    </row>
    <row r="3" spans="1:16" ht="21">
      <c r="A3" s="79" t="s">
        <v>1</v>
      </c>
      <c r="B3" s="79"/>
      <c r="C3" s="79"/>
      <c r="D3" s="79"/>
      <c r="E3" s="79"/>
      <c r="F3" s="79"/>
      <c r="G3" s="79"/>
      <c r="H3" s="79"/>
      <c r="I3" s="79"/>
    </row>
    <row r="4" spans="1:16" ht="10.9" customHeight="1">
      <c r="A4" s="79"/>
      <c r="B4" s="79"/>
      <c r="C4" s="79"/>
      <c r="D4" s="79"/>
      <c r="E4" s="79"/>
      <c r="F4" s="79"/>
      <c r="G4" s="79"/>
      <c r="H4" s="79"/>
      <c r="I4" s="79"/>
    </row>
    <row r="5" spans="1:16">
      <c r="A5" s="53" t="s">
        <v>2</v>
      </c>
      <c r="B5" s="53"/>
      <c r="C5" s="53"/>
      <c r="D5" s="53"/>
      <c r="E5" s="53"/>
      <c r="F5" s="53"/>
      <c r="G5" s="53"/>
      <c r="H5" s="53"/>
      <c r="I5" s="53"/>
    </row>
    <row r="6" spans="1:16" ht="20.45" customHeight="1">
      <c r="A6" s="80" t="s">
        <v>3</v>
      </c>
      <c r="B6" s="80"/>
      <c r="C6" s="80"/>
      <c r="D6" s="80"/>
      <c r="E6" s="80"/>
      <c r="F6" s="80"/>
      <c r="G6" s="80"/>
      <c r="H6" s="80"/>
      <c r="I6" s="80"/>
    </row>
    <row r="7" spans="1:16" ht="19.149999999999999" customHeight="1">
      <c r="A7" s="80" t="s">
        <v>4</v>
      </c>
      <c r="B7" s="80"/>
      <c r="C7" s="80"/>
      <c r="D7" s="80"/>
      <c r="E7" s="80"/>
      <c r="F7" s="80"/>
      <c r="G7" s="80"/>
      <c r="H7" s="80"/>
      <c r="I7" s="80"/>
    </row>
    <row r="8" spans="1:16" ht="7.9" customHeight="1" thickBot="1">
      <c r="A8" s="81"/>
      <c r="B8" s="81"/>
      <c r="C8" s="81"/>
      <c r="D8" s="81"/>
      <c r="E8" s="81"/>
      <c r="F8" s="81"/>
      <c r="G8" s="81"/>
      <c r="H8" s="81"/>
      <c r="I8" s="81"/>
    </row>
    <row r="9" spans="1:16" ht="19.5" thickTop="1">
      <c r="A9" s="82" t="s">
        <v>5</v>
      </c>
      <c r="B9" s="83"/>
      <c r="C9" s="83"/>
      <c r="D9" s="83"/>
      <c r="E9" s="83"/>
      <c r="F9" s="83"/>
      <c r="G9" s="83"/>
      <c r="H9" s="83"/>
      <c r="I9" s="84"/>
    </row>
    <row r="10" spans="1:16" ht="18.75">
      <c r="A10" s="85" t="s">
        <v>6</v>
      </c>
      <c r="B10" s="86"/>
      <c r="C10" s="86"/>
      <c r="D10" s="86"/>
      <c r="E10" s="86"/>
      <c r="F10" s="86"/>
      <c r="G10" s="86"/>
      <c r="H10" s="86"/>
      <c r="I10" s="87"/>
    </row>
    <row r="11" spans="1:16" ht="18.75">
      <c r="A11" s="88" t="s">
        <v>51</v>
      </c>
      <c r="B11" s="89"/>
      <c r="C11" s="89"/>
      <c r="D11" s="89"/>
      <c r="E11" s="89"/>
      <c r="F11" s="89"/>
      <c r="G11" s="89"/>
      <c r="H11" s="89"/>
      <c r="I11" s="90"/>
    </row>
    <row r="12" spans="1:16" ht="15.6" customHeight="1">
      <c r="A12" s="76"/>
      <c r="B12" s="77"/>
      <c r="C12" s="77"/>
      <c r="D12" s="77"/>
      <c r="E12" s="77"/>
      <c r="F12" s="77"/>
      <c r="G12" s="77"/>
      <c r="H12" s="77"/>
      <c r="I12" s="78"/>
      <c r="P12" s="91"/>
    </row>
    <row r="13" spans="1:16" ht="15.75">
      <c r="A13" s="48" t="s">
        <v>7</v>
      </c>
      <c r="B13" s="4"/>
      <c r="C13" s="4"/>
      <c r="D13" s="4"/>
      <c r="E13" s="2"/>
      <c r="F13" s="3"/>
      <c r="G13" s="4"/>
      <c r="H13" s="5"/>
      <c r="I13" s="6" t="s">
        <v>8</v>
      </c>
      <c r="K13" s="91"/>
      <c r="P13" s="91"/>
    </row>
    <row r="14" spans="1:16" ht="15.75">
      <c r="A14" s="49" t="s">
        <v>52</v>
      </c>
      <c r="B14" s="9"/>
      <c r="C14" s="9"/>
      <c r="D14" s="9"/>
      <c r="E14" s="7"/>
      <c r="F14" s="8"/>
      <c r="G14" s="9"/>
      <c r="H14" s="10"/>
      <c r="I14" s="11" t="s">
        <v>53</v>
      </c>
      <c r="K14" s="92"/>
      <c r="P14" s="94"/>
    </row>
    <row r="15" spans="1:16" ht="15">
      <c r="A15" s="63" t="s">
        <v>9</v>
      </c>
      <c r="B15" s="64"/>
      <c r="C15" s="64"/>
      <c r="D15" s="64"/>
      <c r="E15" s="64"/>
      <c r="F15" s="64"/>
      <c r="G15" s="65"/>
      <c r="H15" s="66" t="s">
        <v>10</v>
      </c>
      <c r="I15" s="67"/>
      <c r="K15" s="93"/>
    </row>
    <row r="16" spans="1:16" ht="15">
      <c r="A16" s="12" t="s">
        <v>11</v>
      </c>
      <c r="B16" s="13"/>
      <c r="C16" s="13"/>
      <c r="D16" s="14"/>
      <c r="E16" s="15" t="s">
        <v>2</v>
      </c>
      <c r="F16" s="14"/>
      <c r="G16" s="15"/>
      <c r="H16" s="68" t="s">
        <v>12</v>
      </c>
      <c r="I16" s="69"/>
    </row>
    <row r="17" spans="1:9" ht="15.75">
      <c r="A17" s="12" t="s">
        <v>13</v>
      </c>
      <c r="B17" s="13"/>
      <c r="C17" s="13"/>
      <c r="D17" s="15"/>
      <c r="E17" s="16"/>
      <c r="F17" s="14"/>
      <c r="G17" s="106" t="s">
        <v>54</v>
      </c>
      <c r="H17" s="70" t="s">
        <v>14</v>
      </c>
      <c r="I17" s="71"/>
    </row>
    <row r="18" spans="1:9" ht="15.75">
      <c r="A18" s="12" t="s">
        <v>15</v>
      </c>
      <c r="B18" s="13"/>
      <c r="C18" s="13"/>
      <c r="D18" s="15"/>
      <c r="E18" s="16"/>
      <c r="F18" s="14"/>
      <c r="G18" s="105" t="s">
        <v>55</v>
      </c>
      <c r="H18" s="70" t="s">
        <v>16</v>
      </c>
      <c r="I18" s="71"/>
    </row>
    <row r="19" spans="1:9" ht="16.5" thickBot="1">
      <c r="A19" s="17" t="s">
        <v>17</v>
      </c>
      <c r="B19" s="18"/>
      <c r="C19" s="18"/>
      <c r="D19" s="19"/>
      <c r="E19" s="20"/>
      <c r="F19" s="19"/>
      <c r="G19" s="94" t="s">
        <v>56</v>
      </c>
      <c r="H19" s="21" t="s">
        <v>18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19</v>
      </c>
      <c r="B21" s="29" t="s">
        <v>20</v>
      </c>
      <c r="C21" s="29" t="s">
        <v>21</v>
      </c>
      <c r="D21" s="29" t="s">
        <v>22</v>
      </c>
      <c r="E21" s="30" t="s">
        <v>23</v>
      </c>
      <c r="F21" s="29" t="s">
        <v>24</v>
      </c>
      <c r="G21" s="29" t="s">
        <v>25</v>
      </c>
      <c r="H21" s="31" t="s">
        <v>26</v>
      </c>
      <c r="I21" s="32" t="s">
        <v>27</v>
      </c>
    </row>
    <row r="22" spans="1:9" ht="19.149999999999999" customHeight="1">
      <c r="A22" s="100">
        <v>1</v>
      </c>
      <c r="B22" s="101">
        <v>28</v>
      </c>
      <c r="C22" s="102" t="str">
        <f>IF(ISBLANK($B22),"",VLOOKUP($B22,[2]список!$B$3:$G$504,2,0))</f>
        <v>101 116 260 65</v>
      </c>
      <c r="D22" s="103" t="str">
        <f>IF(ISBLANK($B22),"",VLOOKUP($B22,[2]список!$B$3:$G$504,3,0))</f>
        <v>Павловский Дмитрий</v>
      </c>
      <c r="E22" s="103">
        <f>IF(ISBLANK($B22),"",VLOOKUP($B22,[2]список!$B$3:$G$504,4,0))</f>
        <v>39347</v>
      </c>
      <c r="F22" s="103" t="str">
        <f>IF(ISBLANK($B22),"",VLOOKUP($B22,[2]список!$B$3:$G$504,5,0))</f>
        <v>КМС</v>
      </c>
      <c r="G22" s="104" t="str">
        <f>IF(ISBLANK($B22),"",VLOOKUP($B22,[2]список!$B$3:$G$504,6,0))</f>
        <v>Санкт-Петербург</v>
      </c>
      <c r="H22" s="99"/>
      <c r="I22" s="33"/>
    </row>
    <row r="23" spans="1:9" ht="19.149999999999999" customHeight="1">
      <c r="A23" s="100">
        <v>2</v>
      </c>
      <c r="B23" s="101">
        <v>124</v>
      </c>
      <c r="C23" s="102" t="str">
        <f>IF(ISBLANK($B23),"",VLOOKUP($B23,[2]список!$B$3:$G$504,2,0))</f>
        <v>100 900 598 34</v>
      </c>
      <c r="D23" s="103" t="str">
        <f>IF(ISBLANK($B23),"",VLOOKUP($B23,[2]список!$B$3:$G$504,3,0))</f>
        <v xml:space="preserve">Кирильцев Тимур </v>
      </c>
      <c r="E23" s="103">
        <f>IF(ISBLANK($B23),"",VLOOKUP($B23,[2]список!$B$3:$G$504,4,0))</f>
        <v>39363</v>
      </c>
      <c r="F23" s="103" t="str">
        <f>IF(ISBLANK($B23),"",VLOOKUP($B23,[2]список!$B$3:$G$504,5,0))</f>
        <v>КМС</v>
      </c>
      <c r="G23" s="104" t="str">
        <f>IF(ISBLANK($B23),"",VLOOKUP($B23,[2]список!$B$3:$G$504,6,0))</f>
        <v>Москва</v>
      </c>
      <c r="H23" s="99"/>
      <c r="I23" s="33"/>
    </row>
    <row r="24" spans="1:9" ht="19.149999999999999" customHeight="1">
      <c r="A24" s="100">
        <v>3</v>
      </c>
      <c r="B24" s="101">
        <v>117</v>
      </c>
      <c r="C24" s="102" t="str">
        <f>IF(ISBLANK($B24),"",VLOOKUP($B24,[2]список!$B$3:$G$504,2,0))</f>
        <v>101 159 825 77</v>
      </c>
      <c r="D24" s="103" t="str">
        <f>IF(ISBLANK($B24),"",VLOOKUP($B24,[2]список!$B$3:$G$504,3,0))</f>
        <v xml:space="preserve">Сергеев Федор </v>
      </c>
      <c r="E24" s="103">
        <f>IF(ISBLANK($B24),"",VLOOKUP($B24,[2]список!$B$3:$G$504,4,0))</f>
        <v>39313</v>
      </c>
      <c r="F24" s="103" t="str">
        <f>IF(ISBLANK($B24),"",VLOOKUP($B24,[2]список!$B$3:$G$504,5,0))</f>
        <v>КМС</v>
      </c>
      <c r="G24" s="104" t="str">
        <f>IF(ISBLANK($B24),"",VLOOKUP($B24,[2]список!$B$3:$G$504,6,0))</f>
        <v>Москва</v>
      </c>
      <c r="H24" s="99"/>
      <c r="I24" s="33"/>
    </row>
    <row r="25" spans="1:9" ht="19.149999999999999" customHeight="1">
      <c r="A25" s="100">
        <v>4</v>
      </c>
      <c r="B25" s="101">
        <v>85</v>
      </c>
      <c r="C25" s="102" t="str">
        <f>IF(ISBLANK($B25),"",VLOOKUP($B25,[2]список!$B$3:$G$504,2,0))</f>
        <v>101 310 286 91</v>
      </c>
      <c r="D25" s="103" t="str">
        <f>IF(ISBLANK($B25),"",VLOOKUP($B25,[2]список!$B$3:$G$504,3,0))</f>
        <v xml:space="preserve">Зыбин Артем </v>
      </c>
      <c r="E25" s="103">
        <f>IF(ISBLANK($B25),"",VLOOKUP($B25,[2]список!$B$3:$G$504,4,0))</f>
        <v>39747</v>
      </c>
      <c r="F25" s="103" t="str">
        <f>IF(ISBLANK($B25),"",VLOOKUP($B25,[2]список!$B$3:$G$504,5,0))</f>
        <v>КМС</v>
      </c>
      <c r="G25" s="104" t="str">
        <f>IF(ISBLANK($B25),"",VLOOKUP($B25,[2]список!$B$3:$G$504,6,0))</f>
        <v>Тульская Область</v>
      </c>
      <c r="H25" s="99"/>
      <c r="I25" s="33"/>
    </row>
    <row r="26" spans="1:9" ht="19.149999999999999" customHeight="1">
      <c r="A26" s="100">
        <v>5</v>
      </c>
      <c r="B26" s="101">
        <v>105</v>
      </c>
      <c r="C26" s="102" t="str">
        <f>IF(ISBLANK($B26),"",VLOOKUP($B26,[2]список!$B$3:$G$504,2,0))</f>
        <v>101 296 776 64</v>
      </c>
      <c r="D26" s="103" t="str">
        <f>IF(ISBLANK($B26),"",VLOOKUP($B26,[2]список!$B$3:$G$504,3,0))</f>
        <v xml:space="preserve">Кунин Андрей </v>
      </c>
      <c r="E26" s="103">
        <f>IF(ISBLANK($B26),"",VLOOKUP($B26,[2]список!$B$3:$G$504,4,0))</f>
        <v>39402</v>
      </c>
      <c r="F26" s="103" t="str">
        <f>IF(ISBLANK($B26),"",VLOOKUP($B26,[2]список!$B$3:$G$504,5,0))</f>
        <v>КМС</v>
      </c>
      <c r="G26" s="104" t="str">
        <f>IF(ISBLANK($B26),"",VLOOKUP($B26,[2]список!$B$3:$G$504,6,0))</f>
        <v>Санкт-Петербург</v>
      </c>
      <c r="H26" s="99"/>
      <c r="I26" s="33"/>
    </row>
    <row r="27" spans="1:9" ht="19.149999999999999" customHeight="1">
      <c r="A27" s="100">
        <v>6</v>
      </c>
      <c r="B27" s="101">
        <v>38</v>
      </c>
      <c r="C27" s="102" t="str">
        <f>IF(ISBLANK($B27),"",VLOOKUP($B27,[2]список!$B$3:$G$504,2,0))</f>
        <v xml:space="preserve"> 101 263 029 73</v>
      </c>
      <c r="D27" s="103" t="str">
        <f>IF(ISBLANK($B27),"",VLOOKUP($B27,[2]список!$B$3:$G$504,3,0))</f>
        <v>Демиш Михаил</v>
      </c>
      <c r="E27" s="103">
        <f>IF(ISBLANK($B27),"",VLOOKUP($B27,[2]список!$B$3:$G$504,4,0))</f>
        <v>39472</v>
      </c>
      <c r="F27" s="103" t="str">
        <f>IF(ISBLANK($B27),"",VLOOKUP($B27,[2]список!$B$3:$G$504,5,0))</f>
        <v>КМС</v>
      </c>
      <c r="G27" s="104" t="str">
        <f>IF(ISBLANK($B27),"",VLOOKUP($B27,[2]список!$B$3:$G$504,6,0))</f>
        <v>Санкт-Петербург</v>
      </c>
      <c r="H27" s="99"/>
      <c r="I27" s="33"/>
    </row>
    <row r="28" spans="1:9" ht="19.149999999999999" customHeight="1">
      <c r="A28" s="100">
        <v>7</v>
      </c>
      <c r="B28" s="101">
        <v>39</v>
      </c>
      <c r="C28" s="102" t="str">
        <f>IF(ISBLANK($B28),"",VLOOKUP($B28,[2]список!$B$3:$G$504,2,0))</f>
        <v>101 263 867 38</v>
      </c>
      <c r="D28" s="103" t="str">
        <f>IF(ISBLANK($B28),"",VLOOKUP($B28,[2]список!$B$3:$G$504,3,0))</f>
        <v>Бутенко Никита</v>
      </c>
      <c r="E28" s="103">
        <f>IF(ISBLANK($B28),"",VLOOKUP($B28,[2]список!$B$3:$G$504,4,0))</f>
        <v>39793</v>
      </c>
      <c r="F28" s="103" t="str">
        <f>IF(ISBLANK($B28),"",VLOOKUP($B28,[2]список!$B$3:$G$504,5,0))</f>
        <v>КМС</v>
      </c>
      <c r="G28" s="104" t="str">
        <f>IF(ISBLANK($B28),"",VLOOKUP($B28,[2]список!$B$3:$G$504,6,0))</f>
        <v>Санкт-Петербург</v>
      </c>
      <c r="H28" s="99"/>
      <c r="I28" s="33"/>
    </row>
    <row r="29" spans="1:9" ht="19.149999999999999" customHeight="1">
      <c r="A29" s="100">
        <v>8</v>
      </c>
      <c r="B29" s="101">
        <v>125</v>
      </c>
      <c r="C29" s="102" t="str">
        <f>IF(ISBLANK($B29),"",VLOOKUP($B29,[2]список!$B$3:$G$504,2,0))</f>
        <v>101 587 744 32</v>
      </c>
      <c r="D29" s="103" t="str">
        <f>IF(ISBLANK($B29),"",VLOOKUP($B29,[2]список!$B$3:$G$504,3,0))</f>
        <v>Васильев Тимофей</v>
      </c>
      <c r="E29" s="103">
        <f>IF(ISBLANK($B29),"",VLOOKUP($B29,[2]список!$B$3:$G$504,4,0))</f>
        <v>39183</v>
      </c>
      <c r="F29" s="103" t="str">
        <f>IF(ISBLANK($B29),"",VLOOKUP($B29,[2]список!$B$3:$G$504,5,0))</f>
        <v>КМС</v>
      </c>
      <c r="G29" s="104" t="str">
        <f>IF(ISBLANK($B29),"",VLOOKUP($B29,[2]список!$B$3:$G$504,6,0))</f>
        <v>Москва</v>
      </c>
      <c r="H29" s="99"/>
      <c r="I29" s="33"/>
    </row>
    <row r="30" spans="1:9" ht="19.149999999999999" customHeight="1">
      <c r="A30" s="100">
        <v>9</v>
      </c>
      <c r="B30" s="101">
        <v>115</v>
      </c>
      <c r="C30" s="102" t="str">
        <f>IF(ISBLANK($B30),"",VLOOKUP($B30,[2]список!$B$3:$G$504,2,0))</f>
        <v>101 073 221 94</v>
      </c>
      <c r="D30" s="103" t="str">
        <f>IF(ISBLANK($B30),"",VLOOKUP($B30,[2]список!$B$3:$G$504,3,0))</f>
        <v xml:space="preserve">Кимаковский Захар </v>
      </c>
      <c r="E30" s="103">
        <f>IF(ISBLANK($B30),"",VLOOKUP($B30,[2]список!$B$3:$G$504,4,0))</f>
        <v>39113</v>
      </c>
      <c r="F30" s="103" t="str">
        <f>IF(ISBLANK($B30),"",VLOOKUP($B30,[2]список!$B$3:$G$504,5,0))</f>
        <v>МС</v>
      </c>
      <c r="G30" s="104" t="str">
        <f>IF(ISBLANK($B30),"",VLOOKUP($B30,[2]список!$B$3:$G$504,6,0))</f>
        <v>Москва</v>
      </c>
      <c r="H30" s="99"/>
      <c r="I30" s="33"/>
    </row>
    <row r="31" spans="1:9" ht="19.149999999999999" customHeight="1">
      <c r="A31" s="100">
        <v>10</v>
      </c>
      <c r="B31" s="101">
        <v>123</v>
      </c>
      <c r="C31" s="102" t="str">
        <f>IF(ISBLANK($B31),"",VLOOKUP($B31,[2]список!$B$3:$G$504,2,0))</f>
        <v>101 126 809 41</v>
      </c>
      <c r="D31" s="103" t="str">
        <f>IF(ISBLANK($B31),"",VLOOKUP($B31,[2]список!$B$3:$G$504,3,0))</f>
        <v xml:space="preserve">Григорьев Сократ </v>
      </c>
      <c r="E31" s="103">
        <f>IF(ISBLANK($B31),"",VLOOKUP($B31,[2]список!$B$3:$G$504,4,0))</f>
        <v>39226</v>
      </c>
      <c r="F31" s="103" t="str">
        <f>IF(ISBLANK($B31),"",VLOOKUP($B31,[2]список!$B$3:$G$504,5,0))</f>
        <v>КМС</v>
      </c>
      <c r="G31" s="104" t="str">
        <f>IF(ISBLANK($B31),"",VLOOKUP($B31,[2]список!$B$3:$G$504,6,0))</f>
        <v>Москва</v>
      </c>
      <c r="H31" s="99"/>
      <c r="I31" s="33"/>
    </row>
    <row r="32" spans="1:9" ht="19.149999999999999" customHeight="1">
      <c r="A32" s="100">
        <v>11</v>
      </c>
      <c r="B32" s="101">
        <v>86</v>
      </c>
      <c r="C32" s="102" t="str">
        <f>IF(ISBLANK($B32),"",VLOOKUP($B32,[2]список!$B$3:$G$504,2,0))</f>
        <v>101 328 538 10</v>
      </c>
      <c r="D32" s="103" t="str">
        <f>IF(ISBLANK($B32),"",VLOOKUP($B32,[2]список!$B$3:$G$504,3,0))</f>
        <v xml:space="preserve">Никишин Александр </v>
      </c>
      <c r="E32" s="103">
        <f>IF(ISBLANK($B32),"",VLOOKUP($B32,[2]список!$B$3:$G$504,4,0))</f>
        <v>39671</v>
      </c>
      <c r="F32" s="103" t="str">
        <f>IF(ISBLANK($B32),"",VLOOKUP($B32,[2]список!$B$3:$G$504,5,0))</f>
        <v>КМС</v>
      </c>
      <c r="G32" s="104" t="str">
        <f>IF(ISBLANK($B32),"",VLOOKUP($B32,[2]список!$B$3:$G$504,6,0))</f>
        <v>Тульская Область</v>
      </c>
      <c r="H32" s="99"/>
      <c r="I32" s="33"/>
    </row>
    <row r="33" spans="1:23" ht="19.149999999999999" customHeight="1">
      <c r="A33" s="100">
        <v>13</v>
      </c>
      <c r="B33" s="101">
        <v>87</v>
      </c>
      <c r="C33" s="102" t="str">
        <f>IF(ISBLANK($B33),"",VLOOKUP($B33,[2]список!$B$3:$G$504,2,0))</f>
        <v>101 008 630 08</v>
      </c>
      <c r="D33" s="103" t="str">
        <f>IF(ISBLANK($B33),"",VLOOKUP($B33,[2]список!$B$3:$G$504,3,0))</f>
        <v xml:space="preserve">Пученкин Артем </v>
      </c>
      <c r="E33" s="103">
        <f>IF(ISBLANK($B33),"",VLOOKUP($B33,[2]список!$B$3:$G$504,4,0))</f>
        <v>39432</v>
      </c>
      <c r="F33" s="103" t="str">
        <f>IF(ISBLANK($B33),"",VLOOKUP($B33,[2]список!$B$3:$G$504,5,0))</f>
        <v>КМС</v>
      </c>
      <c r="G33" s="104" t="str">
        <f>IF(ISBLANK($B33),"",VLOOKUP($B33,[2]список!$B$3:$G$504,6,0))</f>
        <v>Тульская Область</v>
      </c>
      <c r="H33" s="99"/>
      <c r="I33" s="33"/>
    </row>
    <row r="34" spans="1:23" ht="19.149999999999999" customHeight="1">
      <c r="A34" s="100">
        <v>13</v>
      </c>
      <c r="B34" s="101">
        <v>91</v>
      </c>
      <c r="C34" s="102" t="str">
        <f>IF(ISBLANK($B34),"",VLOOKUP($B34,[2]список!$B$3:$G$504,2,0))</f>
        <v>101 013 882 22</v>
      </c>
      <c r="D34" s="103" t="str">
        <f>IF(ISBLANK($B34),"",VLOOKUP($B34,[2]список!$B$3:$G$504,3,0))</f>
        <v>Смирнов Роман</v>
      </c>
      <c r="E34" s="103">
        <f>IF(ISBLANK($B34),"",VLOOKUP($B34,[2]список!$B$3:$G$504,4,0))</f>
        <v>39390</v>
      </c>
      <c r="F34" s="103" t="str">
        <f>IF(ISBLANK($B34),"",VLOOKUP($B34,[2]список!$B$3:$G$504,5,0))</f>
        <v>КМС</v>
      </c>
      <c r="G34" s="104" t="str">
        <f>IF(ISBLANK($B34),"",VLOOKUP($B34,[2]список!$B$3:$G$504,6,0))</f>
        <v>Тульская Область</v>
      </c>
      <c r="H34" s="99"/>
      <c r="I34" s="33"/>
      <c r="N34" s="93"/>
      <c r="O34" s="93"/>
      <c r="P34" s="93"/>
      <c r="Q34" s="93"/>
      <c r="R34" s="93"/>
      <c r="S34" s="93"/>
      <c r="T34" s="93"/>
      <c r="U34" s="93"/>
      <c r="V34" s="93"/>
      <c r="W34" s="93"/>
    </row>
    <row r="35" spans="1:23" ht="19.149999999999999" customHeight="1">
      <c r="A35" s="100">
        <v>13</v>
      </c>
      <c r="B35" s="101">
        <v>118</v>
      </c>
      <c r="C35" s="102" t="str">
        <f>IF(ISBLANK($B35),"",VLOOKUP($B35,[2]список!$B$3:$G$504,2,0))</f>
        <v>101 390 616 08</v>
      </c>
      <c r="D35" s="103" t="str">
        <f>IF(ISBLANK($B35),"",VLOOKUP($B35,[2]список!$B$3:$G$504,3,0))</f>
        <v>Соколовский Кирилл</v>
      </c>
      <c r="E35" s="103">
        <f>IF(ISBLANK($B35),"",VLOOKUP($B35,[2]список!$B$3:$G$504,4,0))</f>
        <v>39562</v>
      </c>
      <c r="F35" s="103" t="str">
        <f>IF(ISBLANK($B35),"",VLOOKUP($B35,[2]список!$B$3:$G$504,5,0))</f>
        <v>КМС</v>
      </c>
      <c r="G35" s="104" t="str">
        <f>IF(ISBLANK($B35),"",VLOOKUP($B35,[2]список!$B$3:$G$504,6,0))</f>
        <v>Москва</v>
      </c>
      <c r="H35" s="99"/>
      <c r="I35" s="33"/>
      <c r="N35" s="93"/>
      <c r="O35" s="93"/>
      <c r="P35" s="93"/>
      <c r="Q35" s="93"/>
      <c r="R35" s="93"/>
      <c r="S35" s="93"/>
      <c r="T35" s="93"/>
      <c r="U35" s="93"/>
      <c r="V35" s="93"/>
      <c r="W35" s="93"/>
    </row>
    <row r="36" spans="1:23" ht="19.149999999999999" customHeight="1">
      <c r="A36" s="100">
        <v>13</v>
      </c>
      <c r="B36" s="101">
        <v>37</v>
      </c>
      <c r="C36" s="102" t="str">
        <f>IF(ISBLANK($B36),"",VLOOKUP($B36,[2]список!$B$3:$G$504,2,0))</f>
        <v>101 422 169 36</v>
      </c>
      <c r="D36" s="103" t="str">
        <f>IF(ISBLANK($B36),"",VLOOKUP($B36,[2]список!$B$3:$G$504,3,0))</f>
        <v>Мокеев Захар</v>
      </c>
      <c r="E36" s="103">
        <f>IF(ISBLANK($B36),"",VLOOKUP($B36,[2]список!$B$3:$G$504,4,0))</f>
        <v>39466</v>
      </c>
      <c r="F36" s="103" t="str">
        <f>IF(ISBLANK($B36),"",VLOOKUP($B36,[2]список!$B$3:$G$504,5,0))</f>
        <v>КМС</v>
      </c>
      <c r="G36" s="104" t="str">
        <f>IF(ISBLANK($B36),"",VLOOKUP($B36,[2]список!$B$3:$G$504,6,0))</f>
        <v>Санкт-Петербург</v>
      </c>
      <c r="H36" s="99"/>
      <c r="I36" s="33"/>
      <c r="N36" s="93"/>
      <c r="O36" s="95"/>
      <c r="P36" s="96"/>
      <c r="Q36" s="97"/>
      <c r="R36" s="98"/>
      <c r="S36" s="98"/>
      <c r="T36" s="98"/>
      <c r="U36" s="98"/>
      <c r="V36" s="93"/>
      <c r="W36" s="93"/>
    </row>
    <row r="37" spans="1:23" ht="19.149999999999999" customHeight="1">
      <c r="A37" s="100">
        <v>17</v>
      </c>
      <c r="B37" s="101">
        <v>101</v>
      </c>
      <c r="C37" s="102" t="str">
        <f>IF(ISBLANK($B37),"",VLOOKUP($B37,[2]список!$B$3:$G$504,2,0))</f>
        <v>101 321 371 21</v>
      </c>
      <c r="D37" s="103" t="str">
        <f>IF(ISBLANK($B37),"",VLOOKUP($B37,[2]список!$B$3:$G$504,3,0))</f>
        <v xml:space="preserve">Гичкин Артем </v>
      </c>
      <c r="E37" s="103">
        <f>IF(ISBLANK($B37),"",VLOOKUP($B37,[2]список!$B$3:$G$504,4,0))</f>
        <v>39697</v>
      </c>
      <c r="F37" s="103" t="str">
        <f>IF(ISBLANK($B37),"",VLOOKUP($B37,[2]список!$B$3:$G$504,5,0))</f>
        <v>КМС</v>
      </c>
      <c r="G37" s="104" t="str">
        <f>IF(ISBLANK($B37),"",VLOOKUP($B37,[2]список!$B$3:$G$504,6,0))</f>
        <v>Санкт-Петербург</v>
      </c>
      <c r="H37" s="99"/>
      <c r="I37" s="33"/>
      <c r="N37" s="93"/>
      <c r="O37" s="95"/>
      <c r="P37" s="96"/>
      <c r="Q37" s="97"/>
      <c r="R37" s="98"/>
      <c r="S37" s="98"/>
      <c r="T37" s="98"/>
      <c r="U37" s="98"/>
      <c r="V37" s="93"/>
      <c r="W37" s="93"/>
    </row>
    <row r="38" spans="1:23" ht="19.149999999999999" customHeight="1">
      <c r="A38" s="100">
        <v>17</v>
      </c>
      <c r="B38" s="101">
        <v>99</v>
      </c>
      <c r="C38" s="102" t="str">
        <f>IF(ISBLANK($B38),"",VLOOKUP($B38,[2]список!$B$3:$G$504,2,0))</f>
        <v>101 483 811 83</v>
      </c>
      <c r="D38" s="103" t="str">
        <f>IF(ISBLANK($B38),"",VLOOKUP($B38,[2]список!$B$3:$G$504,3,0))</f>
        <v>Шевцов Максим</v>
      </c>
      <c r="E38" s="103">
        <f>IF(ISBLANK($B38),"",VLOOKUP($B38,[2]список!$B$3:$G$504,4,0))</f>
        <v>40438</v>
      </c>
      <c r="F38" s="103" t="s">
        <v>58</v>
      </c>
      <c r="G38" s="104" t="str">
        <f>IF(ISBLANK($B38),"",VLOOKUP($B38,[2]список!$B$3:$G$504,6,0))</f>
        <v>Санкт-Петербург</v>
      </c>
      <c r="H38" s="99"/>
      <c r="I38" s="33"/>
      <c r="N38" s="93"/>
      <c r="O38" s="95"/>
      <c r="P38" s="96"/>
      <c r="Q38" s="97"/>
      <c r="R38" s="98"/>
      <c r="S38" s="98"/>
      <c r="T38" s="98"/>
      <c r="U38" s="98"/>
      <c r="V38" s="93"/>
      <c r="W38" s="93"/>
    </row>
    <row r="39" spans="1:23" ht="19.149999999999999" customHeight="1">
      <c r="A39" s="100">
        <v>17</v>
      </c>
      <c r="B39" s="101">
        <v>106</v>
      </c>
      <c r="C39" s="102" t="str">
        <f>IF(ISBLANK($B39),"",VLOOKUP($B39,[2]список!$B$3:$G$504,2,0))</f>
        <v>101 379 823 79</v>
      </c>
      <c r="D39" s="103" t="str">
        <f>IF(ISBLANK($B39),"",VLOOKUP($B39,[2]список!$B$3:$G$504,3,0))</f>
        <v xml:space="preserve">Гусейнов Тимур </v>
      </c>
      <c r="E39" s="103">
        <f>IF(ISBLANK($B39),"",VLOOKUP($B39,[2]список!$B$3:$G$504,4,0))</f>
        <v>40208</v>
      </c>
      <c r="F39" s="103" t="s">
        <v>58</v>
      </c>
      <c r="G39" s="104" t="str">
        <f>IF(ISBLANK($B39),"",VLOOKUP($B39,[2]список!$B$3:$G$504,6,0))</f>
        <v>Санкт-Петербург</v>
      </c>
      <c r="H39" s="99"/>
      <c r="I39" s="33"/>
      <c r="N39" s="93"/>
      <c r="O39" s="95"/>
      <c r="P39" s="96"/>
      <c r="Q39" s="97"/>
      <c r="R39" s="98"/>
      <c r="S39" s="98"/>
      <c r="T39" s="98"/>
      <c r="U39" s="98"/>
      <c r="V39" s="93"/>
      <c r="W39" s="93"/>
    </row>
    <row r="40" spans="1:23" ht="19.149999999999999" customHeight="1">
      <c r="A40" s="100">
        <v>17</v>
      </c>
      <c r="B40" s="101">
        <v>119</v>
      </c>
      <c r="C40" s="102" t="str">
        <f>IF(ISBLANK($B40),"",VLOOKUP($B40,[2]список!$B$3:$G$504,2,0))</f>
        <v>101 329 561 63</v>
      </c>
      <c r="D40" s="103" t="str">
        <f>IF(ISBLANK($B40),"",VLOOKUP($B40,[2]список!$B$3:$G$504,3,0))</f>
        <v>Савостиков Никита</v>
      </c>
      <c r="E40" s="103">
        <f>IF(ISBLANK($B40),"",VLOOKUP($B40,[2]список!$B$3:$G$504,4,0))</f>
        <v>39675</v>
      </c>
      <c r="F40" s="103" t="str">
        <f>IF(ISBLANK($B40),"",VLOOKUP($B40,[2]список!$B$3:$G$504,5,0))</f>
        <v>КМС</v>
      </c>
      <c r="G40" s="104" t="str">
        <f>IF(ISBLANK($B40),"",VLOOKUP($B40,[2]список!$B$3:$G$504,6,0))</f>
        <v>Москва</v>
      </c>
      <c r="H40" s="99"/>
      <c r="I40" s="33"/>
      <c r="N40" s="93"/>
      <c r="O40" s="95"/>
      <c r="P40" s="96"/>
      <c r="Q40" s="97"/>
      <c r="R40" s="98"/>
      <c r="S40" s="98"/>
      <c r="T40" s="98"/>
      <c r="U40" s="98"/>
      <c r="V40" s="93"/>
      <c r="W40" s="93"/>
    </row>
    <row r="41" spans="1:23" ht="19.149999999999999" customHeight="1">
      <c r="A41" s="100">
        <v>21</v>
      </c>
      <c r="B41" s="101">
        <v>107</v>
      </c>
      <c r="C41" s="102" t="str">
        <f>IF(ISBLANK($B41),"",VLOOKUP($B41,[2]список!$B$3:$G$504,2,0))</f>
        <v>101 553 245 65</v>
      </c>
      <c r="D41" s="103" t="str">
        <f>IF(ISBLANK($B41),"",VLOOKUP($B41,[2]список!$B$3:$G$504,3,0))</f>
        <v xml:space="preserve">Пухов Иван </v>
      </c>
      <c r="E41" s="103">
        <f>IF(ISBLANK($B41),"",VLOOKUP($B41,[2]список!$B$3:$G$504,4,0))</f>
        <v>40206</v>
      </c>
      <c r="F41" s="103" t="s">
        <v>58</v>
      </c>
      <c r="G41" s="104" t="str">
        <f>IF(ISBLANK($B41),"",VLOOKUP($B41,[2]список!$B$3:$G$504,6,0))</f>
        <v>Санкт-Петербург</v>
      </c>
      <c r="H41" s="99"/>
      <c r="I41" s="33"/>
      <c r="N41" s="93"/>
      <c r="O41" s="95"/>
      <c r="P41" s="96"/>
      <c r="Q41" s="97"/>
      <c r="R41" s="98"/>
      <c r="S41" s="98"/>
      <c r="T41" s="98"/>
      <c r="U41" s="98"/>
      <c r="V41" s="93"/>
      <c r="W41" s="93"/>
    </row>
    <row r="42" spans="1:23" ht="19.149999999999999" customHeight="1">
      <c r="A42" s="100">
        <v>21</v>
      </c>
      <c r="B42" s="101">
        <v>97</v>
      </c>
      <c r="C42" s="102" t="str">
        <f>IF(ISBLANK($B42),"",VLOOKUP($B42,[2]список!$B$3:$G$504,2,0))</f>
        <v>101 554 567 29</v>
      </c>
      <c r="D42" s="103" t="str">
        <f>IF(ISBLANK($B42),"",VLOOKUP($B42,[2]список!$B$3:$G$504,3,0))</f>
        <v>Козырь Александр</v>
      </c>
      <c r="E42" s="103">
        <f>IF(ISBLANK($B42),"",VLOOKUP($B42,[2]список!$B$3:$G$504,4,0))</f>
        <v>40311</v>
      </c>
      <c r="F42" s="103" t="s">
        <v>59</v>
      </c>
      <c r="G42" s="104" t="str">
        <f>IF(ISBLANK($B42),"",VLOOKUP($B42,[2]список!$B$3:$G$504,6,0))</f>
        <v>Санкт-Петербург</v>
      </c>
      <c r="H42" s="99"/>
      <c r="I42" s="33"/>
      <c r="N42" s="93"/>
      <c r="O42" s="95"/>
      <c r="P42" s="96"/>
      <c r="Q42" s="97"/>
      <c r="R42" s="98"/>
      <c r="S42" s="98"/>
      <c r="T42" s="98"/>
      <c r="U42" s="98"/>
      <c r="V42" s="93"/>
      <c r="W42" s="93"/>
    </row>
    <row r="43" spans="1:23" ht="19.149999999999999" customHeight="1">
      <c r="A43" s="100">
        <v>21</v>
      </c>
      <c r="B43" s="101">
        <v>36</v>
      </c>
      <c r="C43" s="102" t="str">
        <f>IF(ISBLANK($B43),"",VLOOKUP($B43,[2]список!$B$3:$G$504,2,0))</f>
        <v xml:space="preserve"> 101 424 244 74</v>
      </c>
      <c r="D43" s="103" t="str">
        <f>IF(ISBLANK($B43),"",VLOOKUP($B43,[2]список!$B$3:$G$504,3,0))</f>
        <v>Раев Фома</v>
      </c>
      <c r="E43" s="103">
        <f>IF(ISBLANK($B43),"",VLOOKUP($B43,[2]список!$B$3:$G$504,4,0))</f>
        <v>40048</v>
      </c>
      <c r="F43" s="103" t="str">
        <f>IF(ISBLANK($B43),"",VLOOKUP($B43,[2]список!$B$3:$G$504,5,0))</f>
        <v>КМС</v>
      </c>
      <c r="G43" s="104" t="str">
        <f>IF(ISBLANK($B43),"",VLOOKUP($B43,[2]список!$B$3:$G$504,6,0))</f>
        <v>Санкт-Петербург</v>
      </c>
      <c r="H43" s="99"/>
      <c r="I43" s="33"/>
      <c r="N43" s="93"/>
      <c r="O43" s="95"/>
      <c r="P43" s="96"/>
      <c r="Q43" s="97"/>
      <c r="R43" s="98"/>
      <c r="S43" s="98"/>
      <c r="T43" s="98"/>
      <c r="U43" s="98"/>
      <c r="V43" s="93"/>
      <c r="W43" s="93"/>
    </row>
    <row r="44" spans="1:23" ht="19.149999999999999" customHeight="1">
      <c r="A44" s="100">
        <v>21</v>
      </c>
      <c r="B44" s="101">
        <v>110</v>
      </c>
      <c r="C44" s="102" t="str">
        <f>IF(ISBLANK($B44),"",VLOOKUP($B44,[2]список!$B$3:$G$504,2,0))</f>
        <v>101 273 155 14</v>
      </c>
      <c r="D44" s="103" t="str">
        <f>IF(ISBLANK($B44),"",VLOOKUP($B44,[2]список!$B$3:$G$504,3,0))</f>
        <v xml:space="preserve">Шекелашвили Александр </v>
      </c>
      <c r="E44" s="103">
        <f>IF(ISBLANK($B44),"",VLOOKUP($B44,[2]список!$B$3:$G$504,4,0))</f>
        <v>39949</v>
      </c>
      <c r="F44" s="103" t="s">
        <v>58</v>
      </c>
      <c r="G44" s="104" t="str">
        <f>IF(ISBLANK($B44),"",VLOOKUP($B44,[2]список!$B$3:$G$504,6,0))</f>
        <v>Санкт-Петербург</v>
      </c>
      <c r="H44" s="99"/>
      <c r="I44" s="33"/>
      <c r="N44" s="93"/>
      <c r="O44" s="95"/>
      <c r="P44" s="96"/>
      <c r="Q44" s="97"/>
      <c r="R44" s="98"/>
      <c r="S44" s="98"/>
      <c r="T44" s="98"/>
      <c r="U44" s="98"/>
      <c r="V44" s="93"/>
      <c r="W44" s="93"/>
    </row>
    <row r="45" spans="1:23" ht="19.149999999999999" customHeight="1">
      <c r="A45" s="100">
        <v>25</v>
      </c>
      <c r="B45" s="101">
        <v>98</v>
      </c>
      <c r="C45" s="102" t="str">
        <f>IF(ISBLANK($B45),"",VLOOKUP($B45,[2]список!$B$3:$G$504,2,0))</f>
        <v>101 422 936 27</v>
      </c>
      <c r="D45" s="103" t="str">
        <f>IF(ISBLANK($B45),"",VLOOKUP($B45,[2]список!$B$3:$G$504,3,0))</f>
        <v>Леонтьев Кирилл</v>
      </c>
      <c r="E45" s="103">
        <f>IF(ISBLANK($B45),"",VLOOKUP($B45,[2]список!$B$3:$G$504,4,0))</f>
        <v>40332</v>
      </c>
      <c r="F45" s="103" t="s">
        <v>58</v>
      </c>
      <c r="G45" s="104" t="str">
        <f>IF(ISBLANK($B45),"",VLOOKUP($B45,[2]список!$B$3:$G$504,6,0))</f>
        <v>Санкт-Петербург</v>
      </c>
      <c r="H45" s="99"/>
      <c r="I45" s="33"/>
      <c r="N45" s="93"/>
      <c r="O45" s="95"/>
      <c r="P45" s="96"/>
      <c r="Q45" s="97"/>
      <c r="R45" s="98"/>
      <c r="S45" s="98"/>
      <c r="T45" s="98"/>
      <c r="U45" s="98"/>
      <c r="V45" s="93"/>
      <c r="W45" s="93"/>
    </row>
    <row r="46" spans="1:23" ht="19.149999999999999" customHeight="1" thickBot="1">
      <c r="A46" s="100" t="s">
        <v>57</v>
      </c>
      <c r="B46" s="101">
        <v>100</v>
      </c>
      <c r="C46" s="102" t="str">
        <f>IF(ISBLANK($B46),"",VLOOKUP($B46,[2]список!$B$3:$G$504,2,0))</f>
        <v>101 339 027 23</v>
      </c>
      <c r="D46" s="103" t="str">
        <f>IF(ISBLANK($B46),"",VLOOKUP($B46,[2]список!$B$3:$G$504,3,0))</f>
        <v>Пушкарев Ярослав</v>
      </c>
      <c r="E46" s="103">
        <f>IF(ISBLANK($B46),"",VLOOKUP($B46,[2]список!$B$3:$G$504,4,0))</f>
        <v>39552</v>
      </c>
      <c r="F46" s="103" t="str">
        <f>IF(ISBLANK($B46),"",VLOOKUP($B46,[2]список!$B$3:$G$504,5,0))</f>
        <v>КМС</v>
      </c>
      <c r="G46" s="104" t="str">
        <f>IF(ISBLANK($B46),"",VLOOKUP($B46,[2]список!$B$3:$G$504,6,0))</f>
        <v>Санкт-Петербург</v>
      </c>
      <c r="H46" s="99"/>
      <c r="I46" s="36"/>
      <c r="N46" s="93"/>
      <c r="O46" s="95"/>
      <c r="P46" s="96"/>
      <c r="Q46" s="97"/>
      <c r="R46" s="98"/>
      <c r="S46" s="98"/>
      <c r="T46" s="98"/>
      <c r="U46" s="98"/>
      <c r="V46" s="93"/>
      <c r="W46" s="93"/>
    </row>
    <row r="47" spans="1:23" ht="19.5" thickTop="1">
      <c r="A47" s="72" t="s">
        <v>30</v>
      </c>
      <c r="B47" s="73"/>
      <c r="C47" s="73"/>
      <c r="D47" s="73"/>
      <c r="E47" s="37"/>
      <c r="F47" s="73" t="s">
        <v>31</v>
      </c>
      <c r="G47" s="73"/>
      <c r="H47" s="73"/>
      <c r="I47" s="74"/>
      <c r="N47" s="93"/>
      <c r="O47" s="95"/>
      <c r="P47" s="96"/>
      <c r="Q47" s="97"/>
      <c r="R47" s="98"/>
      <c r="S47" s="98"/>
      <c r="T47" s="98"/>
      <c r="U47" s="98"/>
      <c r="V47" s="93"/>
      <c r="W47" s="93"/>
    </row>
    <row r="48" spans="1:23" ht="18.75">
      <c r="A48" s="38" t="s">
        <v>32</v>
      </c>
      <c r="B48" s="38"/>
      <c r="C48" s="39"/>
      <c r="D48" s="38"/>
      <c r="E48" s="75" t="s">
        <v>33</v>
      </c>
      <c r="F48" s="75"/>
      <c r="G48" s="34">
        <f>COUNTIF(A17:A50,"ДСКВ")</f>
        <v>0</v>
      </c>
      <c r="H48" s="40" t="s">
        <v>34</v>
      </c>
      <c r="I48" s="34">
        <f>COUNTIF(C17:C50,"ДСКВ")</f>
        <v>0</v>
      </c>
      <c r="N48" s="93"/>
      <c r="O48" s="95"/>
      <c r="P48" s="96"/>
      <c r="Q48" s="97"/>
      <c r="R48" s="98"/>
      <c r="S48" s="98"/>
      <c r="T48" s="98"/>
      <c r="U48" s="98"/>
      <c r="V48" s="93"/>
      <c r="W48" s="93"/>
    </row>
    <row r="49" spans="1:23" ht="18.75">
      <c r="A49" s="35" t="s">
        <v>35</v>
      </c>
      <c r="B49" s="38"/>
      <c r="C49" s="41"/>
      <c r="D49" s="38"/>
      <c r="E49" s="60" t="s">
        <v>36</v>
      </c>
      <c r="F49" s="60"/>
      <c r="G49" s="34">
        <f>COUNTIF(A18:A51,"ДСКВ")</f>
        <v>0</v>
      </c>
      <c r="H49" s="40" t="s">
        <v>37</v>
      </c>
      <c r="I49" s="34">
        <f>COUNTIF(C18:C51,"ДСКВ")</f>
        <v>0</v>
      </c>
      <c r="N49" s="93"/>
      <c r="O49" s="95"/>
      <c r="P49" s="96"/>
      <c r="Q49" s="97"/>
      <c r="R49" s="98"/>
      <c r="S49" s="98"/>
      <c r="T49" s="98"/>
      <c r="U49" s="98"/>
      <c r="V49" s="93"/>
      <c r="W49" s="93"/>
    </row>
    <row r="50" spans="1:23" ht="18.75">
      <c r="A50" s="38" t="s">
        <v>38</v>
      </c>
      <c r="B50" s="38"/>
      <c r="C50" s="35"/>
      <c r="D50" s="38"/>
      <c r="E50" s="60" t="s">
        <v>39</v>
      </c>
      <c r="F50" s="60"/>
      <c r="G50" s="34">
        <f>COUNTIF(A19:A52,"ДСКВ")</f>
        <v>0</v>
      </c>
      <c r="H50" s="40" t="s">
        <v>40</v>
      </c>
      <c r="I50" s="34">
        <f>COUNTIF(C19:C52,"ДСКВ")</f>
        <v>0</v>
      </c>
      <c r="N50" s="93"/>
      <c r="O50" s="95"/>
      <c r="P50" s="96"/>
      <c r="Q50" s="97"/>
      <c r="R50" s="98"/>
      <c r="S50" s="98"/>
      <c r="T50" s="98"/>
      <c r="U50" s="98"/>
      <c r="V50" s="93"/>
      <c r="W50" s="93"/>
    </row>
    <row r="51" spans="1:23">
      <c r="A51" s="38"/>
      <c r="B51" s="38"/>
      <c r="C51" s="35"/>
      <c r="D51" s="38"/>
      <c r="E51" s="60" t="s">
        <v>41</v>
      </c>
      <c r="F51" s="60"/>
      <c r="G51" s="34">
        <f>COUNTIF(A20:A53,"ДСКВ")</f>
        <v>0</v>
      </c>
      <c r="H51" s="40" t="s">
        <v>28</v>
      </c>
      <c r="I51" s="34">
        <f>COUNTIF(C20:C53,"ДСКВ")</f>
        <v>0</v>
      </c>
      <c r="N51" s="93"/>
      <c r="O51" s="93"/>
      <c r="P51" s="93"/>
      <c r="Q51" s="93"/>
      <c r="R51" s="93"/>
      <c r="S51" s="93"/>
      <c r="T51" s="93"/>
      <c r="U51" s="93"/>
      <c r="V51" s="93"/>
      <c r="W51" s="93"/>
    </row>
    <row r="52" spans="1:23">
      <c r="A52" s="38"/>
      <c r="B52" s="38"/>
      <c r="C52" s="35"/>
      <c r="D52" s="38"/>
      <c r="E52" s="60" t="s">
        <v>42</v>
      </c>
      <c r="F52" s="60"/>
      <c r="G52" s="34">
        <f>COUNTIF(A22:A55,"НФ")</f>
        <v>0</v>
      </c>
      <c r="H52" s="40" t="s">
        <v>29</v>
      </c>
      <c r="I52" s="34">
        <f>COUNTIF(C21:C54,"ДСКВ")</f>
        <v>0</v>
      </c>
      <c r="N52" s="93"/>
      <c r="O52" s="93"/>
      <c r="P52" s="93"/>
      <c r="Q52" s="93"/>
      <c r="R52" s="93"/>
      <c r="S52" s="93"/>
      <c r="T52" s="93"/>
      <c r="U52" s="93"/>
      <c r="V52" s="93"/>
      <c r="W52" s="93"/>
    </row>
    <row r="53" spans="1:23">
      <c r="A53" s="38"/>
      <c r="B53" s="38"/>
      <c r="C53" s="38"/>
      <c r="D53" s="38"/>
      <c r="E53" s="60" t="s">
        <v>43</v>
      </c>
      <c r="F53" s="60"/>
      <c r="G53" s="34">
        <f>COUNTIF(A22:A55,"ДСКВ")</f>
        <v>0</v>
      </c>
      <c r="H53" s="42" t="s">
        <v>44</v>
      </c>
      <c r="I53" s="34">
        <f>COUNTIF(C22:C55,"ДСКВ")</f>
        <v>0</v>
      </c>
      <c r="N53" s="93"/>
      <c r="O53" s="93"/>
      <c r="P53" s="93"/>
      <c r="Q53" s="93"/>
      <c r="R53" s="93"/>
      <c r="S53" s="93"/>
      <c r="T53" s="93"/>
      <c r="U53" s="93"/>
      <c r="V53" s="93"/>
      <c r="W53" s="93"/>
    </row>
    <row r="54" spans="1:23">
      <c r="A54" s="38"/>
      <c r="B54" s="38"/>
      <c r="C54" s="38"/>
      <c r="D54" s="38"/>
      <c r="E54" s="60" t="s">
        <v>45</v>
      </c>
      <c r="F54" s="60"/>
      <c r="G54" s="34">
        <f>COUNTIF(A22:A55,"НС")</f>
        <v>0</v>
      </c>
      <c r="H54" s="42" t="s">
        <v>46</v>
      </c>
      <c r="I54" s="34">
        <f>COUNTIF(C23:C56,"ДСКВ")</f>
        <v>0</v>
      </c>
      <c r="N54" s="93"/>
      <c r="O54" s="93"/>
      <c r="P54" s="93"/>
      <c r="Q54" s="93"/>
      <c r="R54" s="93"/>
      <c r="S54" s="93"/>
      <c r="T54" s="93"/>
      <c r="U54" s="93"/>
      <c r="V54" s="93"/>
      <c r="W54" s="93"/>
    </row>
    <row r="55" spans="1:23">
      <c r="A55" s="61" t="s">
        <v>47</v>
      </c>
      <c r="B55" s="62"/>
      <c r="C55" s="62"/>
      <c r="D55" s="62" t="s">
        <v>48</v>
      </c>
      <c r="E55" s="62"/>
      <c r="F55" s="62" t="s">
        <v>49</v>
      </c>
      <c r="G55" s="62"/>
      <c r="H55" s="50" t="s">
        <v>50</v>
      </c>
      <c r="I55" s="51"/>
      <c r="N55" s="93"/>
      <c r="O55" s="93"/>
      <c r="P55" s="93"/>
      <c r="Q55" s="93"/>
      <c r="R55" s="93"/>
      <c r="S55" s="93"/>
      <c r="T55" s="93"/>
      <c r="U55" s="93"/>
      <c r="V55" s="93"/>
      <c r="W55" s="93"/>
    </row>
    <row r="56" spans="1:23">
      <c r="A56" s="52"/>
      <c r="B56" s="53"/>
      <c r="C56" s="53"/>
      <c r="D56" s="53"/>
      <c r="E56" s="53"/>
      <c r="F56" s="53"/>
      <c r="G56" s="53"/>
      <c r="H56" s="53"/>
      <c r="I56" s="54"/>
      <c r="N56" s="93"/>
      <c r="O56" s="93"/>
      <c r="P56" s="93"/>
      <c r="Q56" s="93"/>
      <c r="R56" s="93"/>
      <c r="S56" s="93"/>
      <c r="T56" s="93"/>
      <c r="U56" s="93"/>
      <c r="V56" s="93"/>
      <c r="W56" s="93"/>
    </row>
    <row r="57" spans="1:23">
      <c r="A57" s="43"/>
      <c r="B57" s="44"/>
      <c r="C57" s="44"/>
      <c r="D57" s="44"/>
      <c r="E57" s="45"/>
      <c r="F57" s="44"/>
      <c r="G57" s="44"/>
      <c r="H57" s="46"/>
      <c r="I57" s="47"/>
      <c r="N57" s="93"/>
      <c r="O57" s="93"/>
      <c r="P57" s="93"/>
      <c r="Q57" s="93"/>
      <c r="R57" s="93"/>
      <c r="S57" s="93"/>
      <c r="T57" s="93"/>
      <c r="U57" s="93"/>
      <c r="V57" s="93"/>
      <c r="W57" s="93"/>
    </row>
    <row r="58" spans="1:23">
      <c r="A58" s="43"/>
      <c r="B58" s="44"/>
      <c r="C58" s="44"/>
      <c r="D58" s="44"/>
      <c r="E58" s="45"/>
      <c r="F58" s="44"/>
      <c r="G58" s="44"/>
      <c r="H58" s="46"/>
      <c r="I58" s="47"/>
      <c r="N58" s="93"/>
      <c r="O58" s="93"/>
      <c r="P58" s="93"/>
      <c r="Q58" s="93"/>
      <c r="R58" s="93"/>
      <c r="S58" s="93"/>
      <c r="T58" s="93"/>
      <c r="U58" s="93"/>
      <c r="V58" s="93"/>
      <c r="W58" s="93"/>
    </row>
    <row r="59" spans="1:23">
      <c r="A59" s="43"/>
      <c r="B59" s="44"/>
      <c r="C59" s="44"/>
      <c r="D59" s="44"/>
      <c r="E59" s="45"/>
      <c r="F59" s="44"/>
      <c r="G59" s="44"/>
      <c r="H59" s="46"/>
      <c r="I59" s="47"/>
    </row>
    <row r="60" spans="1:23">
      <c r="A60" s="43"/>
      <c r="B60" s="44"/>
      <c r="C60" s="44"/>
      <c r="D60" s="44"/>
      <c r="E60" s="45"/>
      <c r="F60" s="44"/>
      <c r="G60" s="44"/>
      <c r="H60" s="46"/>
      <c r="I60" s="47"/>
    </row>
    <row r="61" spans="1:23" ht="13.5" thickBot="1">
      <c r="A61" s="55" t="s">
        <v>2</v>
      </c>
      <c r="B61" s="56"/>
      <c r="C61" s="56"/>
      <c r="D61" s="57" t="str">
        <f>G17</f>
        <v>Г.Н. Соловьев (ВК, г. Санкт-Петербург)</v>
      </c>
      <c r="E61" s="57"/>
      <c r="F61" s="57" t="str">
        <f>G18</f>
        <v>И.Н. Михайлова (ВК, г. Санкт-Петербург)</v>
      </c>
      <c r="G61" s="57"/>
      <c r="H61" s="58" t="str">
        <f>G19</f>
        <v>Е.В. Попова (ВК, г. Воронеж)</v>
      </c>
      <c r="I61" s="59"/>
    </row>
    <row r="62" spans="1:23" ht="13.5" thickTop="1"/>
  </sheetData>
  <mergeCells count="36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E50:F50"/>
    <mergeCell ref="A15:G15"/>
    <mergeCell ref="H15:I15"/>
    <mergeCell ref="H16:I16"/>
    <mergeCell ref="H17:I17"/>
    <mergeCell ref="H18:I18"/>
    <mergeCell ref="A47:D47"/>
    <mergeCell ref="F47:I47"/>
    <mergeCell ref="E48:F48"/>
    <mergeCell ref="E49:F49"/>
    <mergeCell ref="E51:F51"/>
    <mergeCell ref="E52:F52"/>
    <mergeCell ref="E53:F53"/>
    <mergeCell ref="E54:F54"/>
    <mergeCell ref="A55:C55"/>
    <mergeCell ref="D55:E55"/>
    <mergeCell ref="F55:G55"/>
    <mergeCell ref="H55:I55"/>
    <mergeCell ref="A56:E56"/>
    <mergeCell ref="F56:I56"/>
    <mergeCell ref="A61:C61"/>
    <mergeCell ref="D61:E61"/>
    <mergeCell ref="F61:G61"/>
    <mergeCell ref="H61:I61"/>
  </mergeCells>
  <conditionalFormatting sqref="E51:E54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ignoredErrors>
    <ignoredError sqref="G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юниоры итог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2024-10-17T12:17:43Z</dcterms:created>
  <dcterms:modified xsi:type="dcterms:W3CDTF">2025-02-04T08:27:11Z</dcterms:modified>
</cp:coreProperties>
</file>