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2023\Шоссе 2023\"/>
    </mc:Choice>
  </mc:AlternateContent>
  <xr:revisionPtr revIDLastSave="0" documentId="13_ncr:1_{EEC70492-1ED1-46A1-BBB4-D4012E3472C0}" xr6:coauthVersionLast="47" xr6:coauthVersionMax="47" xr10:uidLastSave="{00000000-0000-0000-0000-000000000000}"/>
  <bookViews>
    <workbookView xWindow="-108" yWindow="-108" windowWidth="23256" windowHeight="12456" tabRatio="789" xr2:uid="{00000000-000D-0000-FFFF-FFFF00000000}"/>
  </bookViews>
  <sheets>
    <sheet name="М" sheetId="98" r:id="rId1"/>
  </sheets>
  <definedNames>
    <definedName name="_xlnm.Print_Titles" localSheetId="0">М!$21:$22</definedName>
    <definedName name="_xlnm.Print_Area" localSheetId="0">М!$A$1:$L$148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5" i="98" l="1"/>
  <c r="L134" i="98"/>
  <c r="L133" i="98"/>
  <c r="L137" i="98"/>
  <c r="L136" i="98"/>
  <c r="L132" i="98"/>
  <c r="L131" i="98"/>
  <c r="H138" i="98"/>
  <c r="H137" i="98"/>
  <c r="H136" i="98"/>
  <c r="H135" i="98"/>
  <c r="H134" i="98"/>
  <c r="I148" i="98"/>
  <c r="E148" i="98"/>
  <c r="H133" i="98" l="1"/>
  <c r="H132" i="98" s="1"/>
  <c r="J24" i="98"/>
  <c r="J25" i="98"/>
  <c r="J26" i="98"/>
  <c r="J27" i="98"/>
  <c r="J28" i="98"/>
  <c r="J29" i="98"/>
  <c r="J30" i="98"/>
  <c r="J31" i="98"/>
  <c r="J32" i="98"/>
  <c r="J33" i="98"/>
  <c r="J34" i="98"/>
  <c r="J35" i="98"/>
  <c r="J36" i="98"/>
  <c r="J37" i="98"/>
  <c r="J38" i="98"/>
  <c r="J39" i="98"/>
  <c r="J40" i="98"/>
  <c r="J41" i="98"/>
  <c r="J42" i="98"/>
  <c r="J43" i="98"/>
  <c r="J44" i="98"/>
  <c r="J45" i="98"/>
  <c r="J46" i="98"/>
  <c r="J47" i="98"/>
  <c r="J48" i="98"/>
  <c r="J49" i="98"/>
  <c r="J50" i="98"/>
  <c r="J51" i="98"/>
  <c r="J52" i="98"/>
  <c r="J53" i="98"/>
  <c r="J54" i="98"/>
  <c r="J55" i="98"/>
  <c r="J56" i="98"/>
  <c r="J57" i="98"/>
  <c r="J58" i="98"/>
  <c r="J59" i="98"/>
  <c r="J60" i="98"/>
  <c r="J61" i="98"/>
  <c r="J62" i="98"/>
  <c r="J63" i="98"/>
  <c r="J64" i="98"/>
  <c r="J65" i="98"/>
  <c r="J66" i="98"/>
  <c r="J67" i="98"/>
  <c r="J68" i="98"/>
  <c r="J69" i="98"/>
  <c r="J70" i="98"/>
  <c r="J71" i="98"/>
  <c r="J72" i="98"/>
  <c r="J73" i="98"/>
  <c r="J74" i="98"/>
  <c r="J75" i="98"/>
  <c r="J76" i="98"/>
  <c r="J77" i="98"/>
  <c r="J78" i="98"/>
  <c r="J79" i="98"/>
  <c r="J80" i="98"/>
  <c r="J81" i="98"/>
  <c r="J82" i="98"/>
  <c r="J83" i="98"/>
  <c r="J84" i="98"/>
  <c r="J85" i="98"/>
  <c r="J86" i="98"/>
  <c r="J87" i="98"/>
  <c r="J88" i="98"/>
  <c r="J89" i="98"/>
  <c r="J90" i="98"/>
  <c r="J91" i="98"/>
  <c r="J92" i="98"/>
  <c r="J93" i="98"/>
  <c r="J94" i="98"/>
  <c r="J95" i="98"/>
  <c r="J96" i="98"/>
  <c r="J97" i="98"/>
  <c r="J98" i="98"/>
  <c r="J99" i="98"/>
  <c r="J100" i="98"/>
  <c r="J101" i="98"/>
  <c r="J102" i="98"/>
  <c r="J103" i="98"/>
  <c r="J104" i="98"/>
  <c r="J105" i="98"/>
  <c r="J106" i="98"/>
  <c r="J107" i="98"/>
  <c r="J108" i="98"/>
  <c r="J109" i="98"/>
  <c r="J110" i="98"/>
  <c r="J111" i="98"/>
  <c r="J112" i="98"/>
  <c r="J113" i="98"/>
  <c r="J114" i="98"/>
  <c r="J115" i="98"/>
  <c r="J116" i="98"/>
  <c r="J117" i="98"/>
  <c r="J118" i="98"/>
  <c r="J119" i="98"/>
  <c r="J120" i="98"/>
  <c r="J121" i="98"/>
  <c r="J122" i="98"/>
  <c r="J123" i="98"/>
  <c r="J124" i="98"/>
  <c r="J125" i="98"/>
  <c r="J23" i="98"/>
  <c r="I25" i="98" l="1"/>
  <c r="I26" i="98"/>
  <c r="I27" i="98"/>
  <c r="I28" i="98"/>
  <c r="I29" i="98"/>
  <c r="I30" i="98"/>
  <c r="I31" i="98"/>
  <c r="I32" i="98"/>
  <c r="I33" i="98"/>
  <c r="I34" i="98"/>
  <c r="I35" i="98"/>
  <c r="I36" i="98"/>
  <c r="I37" i="98"/>
  <c r="I38" i="98"/>
  <c r="I39" i="98"/>
  <c r="I40" i="98"/>
  <c r="I41" i="98"/>
  <c r="I42" i="98"/>
  <c r="I43" i="98"/>
  <c r="I44" i="98"/>
  <c r="I45" i="98"/>
  <c r="I46" i="98"/>
  <c r="I47" i="98"/>
  <c r="I48" i="98"/>
  <c r="I49" i="98"/>
  <c r="I50" i="98"/>
  <c r="I51" i="98"/>
  <c r="I52" i="98"/>
  <c r="I53" i="98"/>
  <c r="I54" i="98"/>
  <c r="I55" i="98"/>
  <c r="I56" i="98"/>
  <c r="I57" i="98"/>
  <c r="I58" i="98"/>
  <c r="I59" i="98"/>
  <c r="I60" i="98"/>
  <c r="I61" i="98"/>
  <c r="I62" i="98"/>
  <c r="I63" i="98"/>
  <c r="I64" i="98"/>
  <c r="I65" i="98"/>
  <c r="I66" i="98"/>
  <c r="I67" i="98"/>
  <c r="I68" i="98"/>
  <c r="I69" i="98"/>
  <c r="I70" i="98"/>
  <c r="I71" i="98"/>
  <c r="I72" i="98"/>
  <c r="I73" i="98"/>
  <c r="I74" i="98"/>
  <c r="I75" i="98"/>
  <c r="I76" i="98"/>
  <c r="I77" i="98"/>
  <c r="I78" i="98"/>
  <c r="I79" i="98"/>
  <c r="I80" i="98"/>
  <c r="I81" i="98"/>
  <c r="I82" i="98"/>
  <c r="I83" i="98"/>
  <c r="I84" i="98"/>
  <c r="I85" i="98"/>
  <c r="I86" i="98"/>
  <c r="I87" i="98"/>
  <c r="I88" i="98"/>
  <c r="I89" i="98"/>
  <c r="I90" i="98"/>
  <c r="I91" i="98"/>
  <c r="I92" i="98"/>
  <c r="I93" i="98"/>
  <c r="I94" i="98"/>
  <c r="I95" i="98"/>
  <c r="I96" i="98"/>
  <c r="I97" i="98"/>
  <c r="I98" i="98"/>
  <c r="I99" i="98"/>
  <c r="I100" i="98"/>
  <c r="I101" i="98"/>
  <c r="I102" i="98"/>
  <c r="I103" i="98"/>
  <c r="I104" i="98"/>
  <c r="I105" i="98"/>
  <c r="I106" i="98"/>
  <c r="I107" i="98"/>
  <c r="I108" i="98"/>
  <c r="I109" i="98"/>
  <c r="I110" i="98"/>
  <c r="I111" i="98"/>
  <c r="I112" i="98"/>
  <c r="I113" i="98"/>
  <c r="I114" i="98"/>
  <c r="I115" i="98"/>
  <c r="I116" i="98"/>
  <c r="I117" i="98"/>
  <c r="I118" i="98"/>
  <c r="I119" i="98"/>
  <c r="I120" i="98"/>
  <c r="I121" i="98"/>
  <c r="I122" i="98"/>
  <c r="I123" i="98"/>
  <c r="I124" i="98"/>
  <c r="I125" i="98"/>
  <c r="I24" i="98"/>
</calcChain>
</file>

<file path=xl/sharedStrings.xml><?xml version="1.0" encoding="utf-8"?>
<sst xmlns="http://schemas.openxmlformats.org/spreadsheetml/2006/main" count="399" uniqueCount="205">
  <si>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</si>
  <si>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</si>
  <si>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</si>
  <si>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</si>
  <si>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</si>
  <si>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</si>
  <si>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</si>
  <si>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</si>
  <si>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</si>
  <si>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</si>
  <si>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</si>
  <si>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</si>
  <si>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</si>
  <si>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</si>
  <si>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</si>
  <si>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</si>
  <si>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</si>
  <si>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</si>
  <si>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</si>
  <si>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</si>
  <si>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</si>
  <si>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</si>
  <si>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</si>
  <si>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</si>
  <si>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</si>
  <si>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ВЫПОЛНЕНИЕ НТУ ЕВСК</t>
  </si>
  <si>
    <t>ОТСТАВАНИЕ</t>
  </si>
  <si>
    <t>Температура</t>
  </si>
  <si>
    <t>Влажность</t>
  </si>
  <si>
    <t>Осадки</t>
  </si>
  <si>
    <t>Ветер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</si>
  <si>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</si>
  <si>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</si>
  <si>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</si>
  <si>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</si>
  <si>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</si>
  <si>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</si>
  <si>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</si>
  <si>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</si>
  <si>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</si>
  <si>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</si>
  <si>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</si>
  <si>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ДИСТАНЦИЯ: ДЛИНА КРУГА/КРУГОВ</t>
  </si>
  <si>
    <t>МАКСИМАЛЬНЫЙ ПЕРЕПАД (HD):</t>
  </si>
  <si>
    <t>СУММА ПОЛОЖИТЕЛЬНЫХ ПЕРЕПАДОВ ВЫСОТЫ НА ДИСТАНЦИИ (ТС):</t>
  </si>
  <si>
    <t>1 СР</t>
  </si>
  <si>
    <t>Лимит времени</t>
  </si>
  <si>
    <t>Самарская область</t>
  </si>
  <si>
    <t>Республика Адыгея</t>
  </si>
  <si>
    <t>Свердловская область</t>
  </si>
  <si>
    <t>Забайкальский край</t>
  </si>
  <si>
    <t>Краснодарский край</t>
  </si>
  <si>
    <t>Москва</t>
  </si>
  <si>
    <t>Удмуртская Республика</t>
  </si>
  <si>
    <t>Псковская область</t>
  </si>
  <si>
    <t>Московская область</t>
  </si>
  <si>
    <t>Ростовская область</t>
  </si>
  <si>
    <t>Саратовская область</t>
  </si>
  <si>
    <t/>
  </si>
  <si>
    <t>шоссе - индивидуальная гонка на время в гору</t>
  </si>
  <si>
    <t>№ ВРВС: 0080581811Я</t>
  </si>
  <si>
    <t>НАЧАЛО ГОНКИ: 11ч 00м</t>
  </si>
  <si>
    <t>МЕСТО ПРОВЕДЕНИЯ: г. Сочи</t>
  </si>
  <si>
    <t>ДАТА ПРОВЕДЕНИЯ: 26 апреля 2023 г.</t>
  </si>
  <si>
    <t>Министерство физической культуры и спорта Краснодарского края</t>
  </si>
  <si>
    <t>Федерация велосипедного спорта Кубани</t>
  </si>
  <si>
    <t>ЧЕМПИОНАТ РОССИИ</t>
  </si>
  <si>
    <t>Мужчины</t>
  </si>
  <si>
    <t>ОКОНЧАНИЕ ГОНКИ:</t>
  </si>
  <si>
    <t>№ ЕКП 2023: 31231</t>
  </si>
  <si>
    <t>Мальцев С.Ю. (ВК, г.Сочи)</t>
  </si>
  <si>
    <t>Азаров С.Н. (ВК, Санкт‐Петербург)</t>
  </si>
  <si>
    <t>Афанасьева Е.А. (ВК, Свердловская область)</t>
  </si>
  <si>
    <t>НАЗВАНИЕ ТРАССЫ / РЕГ. НОМЕР: курорт «Лаура» Газпром, Ачипсинская улица</t>
  </si>
  <si>
    <t>+22</t>
  </si>
  <si>
    <t>Солнечно</t>
  </si>
  <si>
    <t>3 м/с Ю</t>
  </si>
  <si>
    <t>ФИРСАНОВ Сергей</t>
  </si>
  <si>
    <t>КУЛИКОВ Сергей</t>
  </si>
  <si>
    <t>Новосибирская область</t>
  </si>
  <si>
    <t>ШУЛЬЧЕНКО Никита</t>
  </si>
  <si>
    <t>ТИХОНИН Евгений</t>
  </si>
  <si>
    <t>СТЕПАНОВ Андрей</t>
  </si>
  <si>
    <t>Тюменская область</t>
  </si>
  <si>
    <t>ПУЗАНОВ Дмитрий</t>
  </si>
  <si>
    <t>БУТРЕХИН Юрий</t>
  </si>
  <si>
    <t>Омская область</t>
  </si>
  <si>
    <t>ФОКИН Михаил</t>
  </si>
  <si>
    <t>СОБОЛЬ Евгений</t>
  </si>
  <si>
    <t>в/к "Минск"</t>
  </si>
  <si>
    <t>ПОПОВ Антон</t>
  </si>
  <si>
    <t>Воронежская область</t>
  </si>
  <si>
    <t>БЕЛЯНИН Андрей</t>
  </si>
  <si>
    <t>Санкт‐Петербург</t>
  </si>
  <si>
    <t>НОВИКОВ Савва</t>
  </si>
  <si>
    <t>Тульская область</t>
  </si>
  <si>
    <t>РОЗАНОВ Дмитрий</t>
  </si>
  <si>
    <t>ЯЦЕНКО Иван</t>
  </si>
  <si>
    <t>МАЛЬКОВ Кирилл</t>
  </si>
  <si>
    <t>ВАСИЛЬЕВ Никита</t>
  </si>
  <si>
    <t>КАПУСТИН Кирилл</t>
  </si>
  <si>
    <t>ГАНСЕВИЧ Богдан</t>
  </si>
  <si>
    <t>МУРАШКО Дмитрий</t>
  </si>
  <si>
    <t>МОСКВИН Данил</t>
  </si>
  <si>
    <t>БЕРЕЗНЯК Александр</t>
  </si>
  <si>
    <t>БАЙДИКОВ Илья</t>
  </si>
  <si>
    <t>АНИСИМОВ Иван</t>
  </si>
  <si>
    <t>Ленинградская область</t>
  </si>
  <si>
    <t>ГУТОВСКИЙ Владислав</t>
  </si>
  <si>
    <t>ГОМОЗКОВ Артём</t>
  </si>
  <si>
    <t>КУЛИКОВ Владислав</t>
  </si>
  <si>
    <t>ХОМЯКОВ Артемий</t>
  </si>
  <si>
    <t>ОРЕХОВ Максим</t>
  </si>
  <si>
    <t>ЖУРАВЛЕВ Иван</t>
  </si>
  <si>
    <t>Хабаровский край</t>
  </si>
  <si>
    <t>КОРОВНИЧЕНКО Кирилл</t>
  </si>
  <si>
    <t>ИВАНОВ Александр</t>
  </si>
  <si>
    <t>МИЛЛЕР Кирилл</t>
  </si>
  <si>
    <t>ШМАКАЕВ Кирилл</t>
  </si>
  <si>
    <t>ДОКУЧАЕВ Михаил</t>
  </si>
  <si>
    <t>ЗАЦЕПИН Сергей</t>
  </si>
  <si>
    <t>ЧИСТИК Евгений</t>
  </si>
  <si>
    <t>ГАВРИЛОВ Егор</t>
  </si>
  <si>
    <t>САВЕЛЬЕВ Денис</t>
  </si>
  <si>
    <t>ГОРЮШИН Александр</t>
  </si>
  <si>
    <t>КИРЖАЙКИН Никита</t>
  </si>
  <si>
    <t>Республика Крым</t>
  </si>
  <si>
    <t>ДОЛМАТОВ Виктор</t>
  </si>
  <si>
    <t>МОЛЧАНОВ Иван</t>
  </si>
  <si>
    <t>САВЕКИН Даниил</t>
  </si>
  <si>
    <t>ГОЛОВЧЕНКО Даниил</t>
  </si>
  <si>
    <t>ИЛЬИН Роман</t>
  </si>
  <si>
    <t>МАРТЫНОВ Никита</t>
  </si>
  <si>
    <t>ПАЛАГИЧЕВ Иван</t>
  </si>
  <si>
    <t>МИРОЛЮБОВ Яков</t>
  </si>
  <si>
    <t>КАЗАНОВ Евгений</t>
  </si>
  <si>
    <t>ЧАСОВНИКОВ Артём</t>
  </si>
  <si>
    <t>УЛЬЯНОВ Артём</t>
  </si>
  <si>
    <t>ЗИМАРИН Матвей</t>
  </si>
  <si>
    <t>МЕНЬШОВ Иван</t>
  </si>
  <si>
    <t>Орловская область</t>
  </si>
  <si>
    <t>ТИШКИН Александр</t>
  </si>
  <si>
    <t>СУЧКОВ Василий</t>
  </si>
  <si>
    <t>ШАМРАЙ Константин</t>
  </si>
  <si>
    <t>Ставропольский край</t>
  </si>
  <si>
    <t>ТЕРЕШЕНОК Виталий</t>
  </si>
  <si>
    <t>ПОЛОЗОВ Вячеслав</t>
  </si>
  <si>
    <t>Челябинская область</t>
  </si>
  <si>
    <t>ЗОТОВ Евгений</t>
  </si>
  <si>
    <t>ДИКИЙ Марк</t>
  </si>
  <si>
    <t>НИЧИПУРЕНКО Павел</t>
  </si>
  <si>
    <t>МАЛИНОВСКИЙ Никита</t>
  </si>
  <si>
    <t>КАМИНСКИЙ Захар</t>
  </si>
  <si>
    <t>МЕЗЕТОВ Илья</t>
  </si>
  <si>
    <t>БЛОХИН Иван</t>
  </si>
  <si>
    <t>ЕМЕЛЬЯНОВ Лев</t>
  </si>
  <si>
    <t>АНДРЕЕВ Никита</t>
  </si>
  <si>
    <t>БАБЮК Александр</t>
  </si>
  <si>
    <t>ФИЛЬЧАКОВ Максим</t>
  </si>
  <si>
    <t>АПОЛОСОВ Александр</t>
  </si>
  <si>
    <t>НОВИКОВ Никита</t>
  </si>
  <si>
    <t>Вологодская область</t>
  </si>
  <si>
    <t>ЕРЁМИН Евгений</t>
  </si>
  <si>
    <t>ВЬЮНОШЕВ Михаил</t>
  </si>
  <si>
    <t>ЕРЁМКИН Аркадий</t>
  </si>
  <si>
    <t>САННИКОВ Илья</t>
  </si>
  <si>
    <t>ДОЛМАТОВ Александр</t>
  </si>
  <si>
    <t>НАЗАРОВ Олег</t>
  </si>
  <si>
    <t>МЫРЗА Николай</t>
  </si>
  <si>
    <t>СМЕТАНИН Владимир</t>
  </si>
  <si>
    <t>МИШУТИН Станислав</t>
  </si>
  <si>
    <t>Пензенская область</t>
  </si>
  <si>
    <t>ТРУБЕЦКОЙ Арсений</t>
  </si>
  <si>
    <t>ЧЕРНЫШЕВ Михаил</t>
  </si>
  <si>
    <t>ДОГНЕЕВ Мурат</t>
  </si>
  <si>
    <t>ГРИБАНОВ Данила</t>
  </si>
  <si>
    <t>ПЛАКУШКИН Иван</t>
  </si>
  <si>
    <t>КОСОНЯ Сергей</t>
  </si>
  <si>
    <t>МАЦНЕВ Алексей</t>
  </si>
  <si>
    <t>Курская область</t>
  </si>
  <si>
    <t>ШАКОТЬКО Александр</t>
  </si>
  <si>
    <t>БОНДАРЧУК Никита</t>
  </si>
  <si>
    <t>Калининградская область</t>
  </si>
  <si>
    <t>КОРОБОВ Павел</t>
  </si>
  <si>
    <t>ИВЧЕНКО Андрей</t>
  </si>
  <si>
    <t>Волгоградская область</t>
  </si>
  <si>
    <t>ЗАКИРОВ Тимур</t>
  </si>
  <si>
    <t>ШИШКИН Егор</t>
  </si>
  <si>
    <t>ОВЧИННИКОВ Евгений</t>
  </si>
  <si>
    <t>ЕСИК Артемий</t>
  </si>
  <si>
    <t>ВОЛКОВ Дмитрий</t>
  </si>
  <si>
    <t>РЯБИНИН Никита</t>
  </si>
  <si>
    <t>ПЛАКУШКИН Сергей</t>
  </si>
  <si>
    <t>КУКЛА Дмитрий</t>
  </si>
  <si>
    <t>ЧИСТЯКОВ Сергей</t>
  </si>
  <si>
    <t>МАКАРОВ Иван</t>
  </si>
  <si>
    <t>НИКИШИН Денис</t>
  </si>
  <si>
    <t>ШУМАКОВ Никита</t>
  </si>
  <si>
    <t>НС</t>
  </si>
  <si>
    <t>САПРОНОВ Михаил</t>
  </si>
  <si>
    <t>РОЖДЕСТВЕНСКИЙ Александр</t>
  </si>
  <si>
    <t>Штраф ‐ 1"</t>
  </si>
  <si>
    <t>2 СР</t>
  </si>
  <si>
    <t>3 СР</t>
  </si>
  <si>
    <t>Коммюнике
1. Предупредить представителя команды Султанова З.М. (Омская область) §2.12.007 п.6.3 ‐ несоблюдение правил движения транспортных средств во время гонки.
2. Оштрафовать гонщика №65 ТИХОНИНА Евгения (Москва) на 1" §2.12.007 п.9.3.1 ‐ лидирование.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</si>
</sst>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"/>
    <numFmt numFmtId="165" formatCode="h:mm:ss.00"/>
  </numFmts>
  <fonts count="2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7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5" fillId="0" borderId="0"/>
    <xf numFmtId="0" fontId="4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1" fillId="0" borderId="0"/>
  </cellStyleXfs>
  <cellXfs count="148">
    <xf numFmtId="0" fontId="0" fillId="0" borderId="0" xfId="0"/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14" fillId="0" borderId="5" xfId="0" applyFont="1" applyBorder="1" applyAlignment="1">
      <alignment horizontal="right" vertical="center"/>
    </xf>
    <xf numFmtId="0" fontId="13" fillId="0" borderId="5" xfId="0" applyFont="1" applyBorder="1" applyAlignment="1">
      <alignment vertical="center"/>
    </xf>
    <xf numFmtId="0" fontId="14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13" fillId="0" borderId="14" xfId="0" applyFont="1" applyBorder="1" applyAlignment="1">
      <alignment horizontal="left" vertical="center"/>
    </xf>
    <xf numFmtId="0" fontId="13" fillId="0" borderId="16" xfId="0" applyFont="1" applyBorder="1" applyAlignment="1">
      <alignment vertical="center"/>
    </xf>
    <xf numFmtId="0" fontId="13" fillId="2" borderId="5" xfId="0" applyFont="1" applyFill="1" applyBorder="1" applyAlignment="1">
      <alignment vertical="center"/>
    </xf>
    <xf numFmtId="0" fontId="13" fillId="2" borderId="4" xfId="0" applyFont="1" applyFill="1" applyBorder="1" applyAlignment="1">
      <alignment vertical="center"/>
    </xf>
    <xf numFmtId="0" fontId="13" fillId="2" borderId="17" xfId="0" applyFont="1" applyFill="1" applyBorder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0" xfId="0" applyFont="1"/>
    <xf numFmtId="0" fontId="6" fillId="0" borderId="6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right" vertical="center"/>
    </xf>
    <xf numFmtId="0" fontId="16" fillId="0" borderId="13" xfId="0" applyFont="1" applyBorder="1" applyAlignment="1">
      <alignment horizontal="right" vertical="center"/>
    </xf>
    <xf numFmtId="0" fontId="16" fillId="0" borderId="3" xfId="0" applyFont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49" fontId="6" fillId="0" borderId="4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vertical="center"/>
    </xf>
    <xf numFmtId="0" fontId="13" fillId="0" borderId="12" xfId="0" applyFont="1" applyBorder="1" applyAlignment="1">
      <alignment horizontal="left" vertical="center"/>
    </xf>
    <xf numFmtId="2" fontId="14" fillId="0" borderId="2" xfId="0" applyNumberFormat="1" applyFont="1" applyBorder="1" applyAlignment="1">
      <alignment vertical="center"/>
    </xf>
    <xf numFmtId="2" fontId="14" fillId="0" borderId="3" xfId="0" applyNumberFormat="1" applyFont="1" applyBorder="1" applyAlignment="1">
      <alignment vertical="center"/>
    </xf>
    <xf numFmtId="2" fontId="13" fillId="2" borderId="5" xfId="0" applyNumberFormat="1" applyFont="1" applyFill="1" applyBorder="1" applyAlignment="1">
      <alignment vertical="center"/>
    </xf>
    <xf numFmtId="2" fontId="14" fillId="0" borderId="5" xfId="0" applyNumberFormat="1" applyFont="1" applyBorder="1" applyAlignment="1">
      <alignment vertical="center"/>
    </xf>
    <xf numFmtId="2" fontId="6" fillId="0" borderId="24" xfId="0" applyNumberFormat="1" applyFont="1" applyBorder="1" applyAlignment="1">
      <alignment vertical="center"/>
    </xf>
    <xf numFmtId="2" fontId="17" fillId="0" borderId="1" xfId="0" applyNumberFormat="1" applyFont="1" applyBorder="1" applyAlignment="1">
      <alignment horizontal="center" vertical="center"/>
    </xf>
    <xf numFmtId="2" fontId="17" fillId="0" borderId="0" xfId="0" applyNumberFormat="1" applyFont="1" applyAlignment="1">
      <alignment vertical="center" wrapText="1"/>
    </xf>
    <xf numFmtId="2" fontId="6" fillId="0" borderId="4" xfId="0" applyNumberFormat="1" applyFont="1" applyBorder="1" applyAlignment="1">
      <alignment vertical="center"/>
    </xf>
    <xf numFmtId="2" fontId="6" fillId="0" borderId="0" xfId="0" applyNumberFormat="1" applyFont="1" applyAlignment="1">
      <alignment vertical="center"/>
    </xf>
    <xf numFmtId="0" fontId="6" fillId="0" borderId="27" xfId="0" applyFont="1" applyBorder="1" applyAlignment="1">
      <alignment vertical="center"/>
    </xf>
    <xf numFmtId="2" fontId="6" fillId="0" borderId="28" xfId="0" applyNumberFormat="1" applyFont="1" applyBorder="1" applyAlignment="1">
      <alignment vertical="center"/>
    </xf>
    <xf numFmtId="49" fontId="6" fillId="0" borderId="29" xfId="0" applyNumberFormat="1" applyFont="1" applyBorder="1" applyAlignment="1">
      <alignment vertical="center"/>
    </xf>
    <xf numFmtId="2" fontId="6" fillId="0" borderId="30" xfId="0" applyNumberFormat="1" applyFont="1" applyBorder="1" applyAlignment="1">
      <alignment vertical="center"/>
    </xf>
    <xf numFmtId="49" fontId="6" fillId="0" borderId="31" xfId="0" applyNumberFormat="1" applyFont="1" applyBorder="1" applyAlignment="1">
      <alignment vertical="center"/>
    </xf>
    <xf numFmtId="2" fontId="6" fillId="0" borderId="32" xfId="0" applyNumberFormat="1" applyFont="1" applyBorder="1" applyAlignment="1">
      <alignment vertical="center"/>
    </xf>
    <xf numFmtId="0" fontId="6" fillId="0" borderId="17" xfId="0" applyFont="1" applyBorder="1" applyAlignment="1">
      <alignment horizontal="left"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14" fontId="6" fillId="0" borderId="2" xfId="0" applyNumberFormat="1" applyFont="1" applyBorder="1"/>
    <xf numFmtId="0" fontId="16" fillId="0" borderId="11" xfId="0" applyFont="1" applyBorder="1" applyAlignment="1">
      <alignment horizontal="right" vertical="center"/>
    </xf>
    <xf numFmtId="14" fontId="6" fillId="0" borderId="0" xfId="0" applyNumberFormat="1" applyFont="1"/>
    <xf numFmtId="14" fontId="17" fillId="0" borderId="1" xfId="0" applyNumberFormat="1" applyFont="1" applyBorder="1" applyAlignment="1">
      <alignment horizontal="center" vertical="center"/>
    </xf>
    <xf numFmtId="0" fontId="20" fillId="0" borderId="1" xfId="8" applyFont="1" applyBorder="1" applyAlignment="1">
      <alignment vertical="center" wrapText="1"/>
    </xf>
    <xf numFmtId="0" fontId="20" fillId="0" borderId="0" xfId="8" applyFont="1" applyAlignment="1">
      <alignment vertical="center" wrapText="1"/>
    </xf>
    <xf numFmtId="0" fontId="6" fillId="0" borderId="29" xfId="0" applyFont="1" applyBorder="1" applyAlignment="1">
      <alignment horizontal="center"/>
    </xf>
    <xf numFmtId="0" fontId="6" fillId="0" borderId="4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49" fontId="22" fillId="0" borderId="17" xfId="0" applyNumberFormat="1" applyFont="1" applyBorder="1" applyAlignment="1">
      <alignment horizontal="right" vertical="center"/>
    </xf>
    <xf numFmtId="0" fontId="14" fillId="0" borderId="17" xfId="0" applyFont="1" applyBorder="1" applyAlignment="1">
      <alignment horizontal="right" vertical="center"/>
    </xf>
    <xf numFmtId="49" fontId="14" fillId="0" borderId="17" xfId="0" applyNumberFormat="1" applyFont="1" applyBorder="1" applyAlignment="1">
      <alignment horizontal="right" vertical="center"/>
    </xf>
    <xf numFmtId="0" fontId="17" fillId="0" borderId="5" xfId="0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left" vertical="center"/>
    </xf>
    <xf numFmtId="9" fontId="6" fillId="0" borderId="5" xfId="0" applyNumberFormat="1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2" fontId="17" fillId="0" borderId="35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left" vertical="center" wrapText="1"/>
    </xf>
    <xf numFmtId="14" fontId="17" fillId="0" borderId="35" xfId="0" applyNumberFormat="1" applyFont="1" applyBorder="1" applyAlignment="1">
      <alignment horizontal="center" vertical="center"/>
    </xf>
    <xf numFmtId="164" fontId="17" fillId="0" borderId="35" xfId="0" applyNumberFormat="1" applyFont="1" applyBorder="1" applyAlignment="1">
      <alignment horizontal="center" vertical="center" wrapText="1"/>
    </xf>
    <xf numFmtId="0" fontId="20" fillId="0" borderId="35" xfId="8" applyFont="1" applyBorder="1" applyAlignment="1">
      <alignment vertical="center" wrapText="1"/>
    </xf>
    <xf numFmtId="0" fontId="17" fillId="0" borderId="35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/>
    </xf>
    <xf numFmtId="0" fontId="19" fillId="0" borderId="0" xfId="8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164" fontId="17" fillId="0" borderId="0" xfId="0" applyNumberFormat="1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/>
    </xf>
    <xf numFmtId="0" fontId="13" fillId="0" borderId="3" xfId="0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165" fontId="17" fillId="0" borderId="1" xfId="0" applyNumberFormat="1" applyFont="1" applyBorder="1" applyAlignment="1">
      <alignment horizontal="center" vertical="center"/>
    </xf>
    <xf numFmtId="165" fontId="17" fillId="0" borderId="35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2" borderId="20" xfId="3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center" wrapText="1"/>
    </xf>
    <xf numFmtId="2" fontId="7" fillId="2" borderId="20" xfId="3" applyNumberFormat="1" applyFont="1" applyFill="1" applyBorder="1" applyAlignment="1">
      <alignment horizontal="center" vertical="center" wrapText="1"/>
    </xf>
    <xf numFmtId="2" fontId="7" fillId="2" borderId="1" xfId="3" applyNumberFormat="1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13" fillId="2" borderId="16" xfId="0" applyFont="1" applyFill="1" applyBorder="1" applyAlignment="1">
      <alignment horizontal="left" vertical="center"/>
    </xf>
    <xf numFmtId="0" fontId="13" fillId="2" borderId="5" xfId="0" applyFont="1" applyFill="1" applyBorder="1" applyAlignment="1">
      <alignment horizontal="left" vertical="center"/>
    </xf>
    <xf numFmtId="0" fontId="13" fillId="2" borderId="6" xfId="0" applyFont="1" applyFill="1" applyBorder="1" applyAlignment="1">
      <alignment horizontal="left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</cellXfs>
  <cellStyles count="10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 5" xfId="9" xr:uid="{00000000-0005-0000-0000-000007000000}"/>
    <cellStyle name="Обычный_ID4938_RS_1" xfId="8" xr:uid="{00000000-0005-0000-0000-000009000000}"/>
    <cellStyle name="Обычный_Стартовый протокол Смирнов_20101106_Results" xfId="3" xr:uid="{00000000-0005-0000-0000-00000A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449581</xdr:colOff>
      <xdr:row>0</xdr:row>
      <xdr:rowOff>28575</xdr:rowOff>
    </xdr:from>
    <xdr:to>
      <xdr:col>3</xdr:col>
      <xdr:colOff>590550</xdr:colOff>
      <xdr:row>3</xdr:row>
      <xdr:rowOff>190500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3031" y="28575"/>
          <a:ext cx="1179194" cy="762000"/>
        </a:xfrm>
        <a:prstGeom prst="rect">
          <a:avLst/>
        </a:prstGeom>
      </xdr:spPr>
    </xdr:pic>
    <xdr:clientData/>
  </xdr:twoCellAnchor>
  <xdr:twoCellAnchor editAs="oneCell">
    <xdr:from>
      <xdr:col>5</xdr:col>
      <xdr:colOff>466725</xdr:colOff>
      <xdr:row>142</xdr:row>
      <xdr:rowOff>28575</xdr:rowOff>
    </xdr:from>
    <xdr:to>
      <xdr:col>6</xdr:col>
      <xdr:colOff>959303</xdr:colOff>
      <xdr:row>145</xdr:row>
      <xdr:rowOff>72762</xdr:rowOff>
    </xdr:to>
    <xdr:pic>
      <xdr:nvPicPr>
        <xdr:cNvPr id="7" name="Рисунок 22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86350" y="13687425"/>
          <a:ext cx="1006928" cy="52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257175</xdr:colOff>
      <xdr:row>142</xdr:row>
      <xdr:rowOff>0</xdr:rowOff>
    </xdr:from>
    <xdr:to>
      <xdr:col>10</xdr:col>
      <xdr:colOff>855256</xdr:colOff>
      <xdr:row>144</xdr:row>
      <xdr:rowOff>114300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0100" y="13658850"/>
          <a:ext cx="1502956" cy="438150"/>
        </a:xfrm>
        <a:prstGeom prst="rect">
          <a:avLst/>
        </a:prstGeom>
      </xdr:spPr>
    </xdr:pic>
    <xdr:clientData/>
  </xdr:twoCellAnchor>
  <xdr:twoCellAnchor editAs="oneCell">
    <xdr:from>
      <xdr:col>0</xdr:col>
      <xdr:colOff>140677</xdr:colOff>
      <xdr:row>0</xdr:row>
      <xdr:rowOff>58616</xdr:rowOff>
    </xdr:from>
    <xdr:to>
      <xdr:col>2</xdr:col>
      <xdr:colOff>23447</xdr:colOff>
      <xdr:row>3</xdr:row>
      <xdr:rowOff>234461</xdr:rowOff>
    </xdr:to>
    <xdr:grpSp>
      <xdr:nvGrpSpPr>
        <xdr:cNvPr id="9" name="Group 2">
          <a:extLst>
            <a:ext uri="{FF2B5EF4-FFF2-40B4-BE49-F238E27FC236}">
              <a16:creationId xmlns:a16="http://schemas.microsoft.com/office/drawing/2014/main" id="{D8BD3AD7-AFA1-4C05-B3E9-09D091CF62F1}"/>
            </a:ext>
          </a:extLst>
        </xdr:cNvPr>
        <xdr:cNvGrpSpPr/>
      </xdr:nvGrpSpPr>
      <xdr:grpSpPr>
        <a:xfrm>
          <a:off x="140677" y="58616"/>
          <a:ext cx="844062" cy="773722"/>
          <a:chOff x="0" y="0"/>
          <a:chExt cx="576580" cy="658495"/>
        </a:xfrm>
      </xdr:grpSpPr>
      <xdr:pic>
        <xdr:nvPicPr>
          <xdr:cNvPr id="10" name="image1.png">
            <a:extLst>
              <a:ext uri="{FF2B5EF4-FFF2-40B4-BE49-F238E27FC236}">
                <a16:creationId xmlns:a16="http://schemas.microsoft.com/office/drawing/2014/main" id="{5492084C-10B9-466F-95D5-C27C5305A78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7723" y="0"/>
            <a:ext cx="411480" cy="91440"/>
          </a:xfrm>
          <a:prstGeom prst="rect">
            <a:avLst/>
          </a:prstGeom>
        </xdr:spPr>
      </xdr:pic>
      <xdr:pic>
        <xdr:nvPicPr>
          <xdr:cNvPr id="11" name="image2.png">
            <a:extLst>
              <a:ext uri="{FF2B5EF4-FFF2-40B4-BE49-F238E27FC236}">
                <a16:creationId xmlns:a16="http://schemas.microsoft.com/office/drawing/2014/main" id="{9B249AAC-A062-4AD1-8A56-839DDCB4617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7432" y="86868"/>
            <a:ext cx="521208" cy="54864"/>
          </a:xfrm>
          <a:prstGeom prst="rect">
            <a:avLst/>
          </a:prstGeom>
        </xdr:spPr>
      </xdr:pic>
      <xdr:pic>
        <xdr:nvPicPr>
          <xdr:cNvPr id="12" name="image3.png">
            <a:extLst>
              <a:ext uri="{FF2B5EF4-FFF2-40B4-BE49-F238E27FC236}">
                <a16:creationId xmlns:a16="http://schemas.microsoft.com/office/drawing/2014/main" id="{277373E6-DD66-49ED-A8A8-7BC4211A74A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716" y="137160"/>
            <a:ext cx="548640" cy="59436"/>
          </a:xfrm>
          <a:prstGeom prst="rect">
            <a:avLst/>
          </a:prstGeom>
        </xdr:spPr>
      </xdr:pic>
      <xdr:pic>
        <xdr:nvPicPr>
          <xdr:cNvPr id="13" name="image4.png">
            <a:extLst>
              <a:ext uri="{FF2B5EF4-FFF2-40B4-BE49-F238E27FC236}">
                <a16:creationId xmlns:a16="http://schemas.microsoft.com/office/drawing/2014/main" id="{3A72DA00-F5D6-40FD-8F11-3DF1870C145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70331" y="192023"/>
            <a:ext cx="192024" cy="13716"/>
          </a:xfrm>
          <a:prstGeom prst="rect">
            <a:avLst/>
          </a:prstGeom>
        </xdr:spPr>
      </xdr:pic>
      <xdr:pic>
        <xdr:nvPicPr>
          <xdr:cNvPr id="14" name="image5.png">
            <a:extLst>
              <a:ext uri="{FF2B5EF4-FFF2-40B4-BE49-F238E27FC236}">
                <a16:creationId xmlns:a16="http://schemas.microsoft.com/office/drawing/2014/main" id="{55F9FDB6-BBE8-4644-87E5-20E6176748E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716" y="196595"/>
            <a:ext cx="96011" cy="22860"/>
          </a:xfrm>
          <a:prstGeom prst="rect">
            <a:avLst/>
          </a:prstGeom>
        </xdr:spPr>
      </xdr:pic>
      <xdr:sp macro="" textlink="">
        <xdr:nvSpPr>
          <xdr:cNvPr id="15" name="Shape 8">
            <a:extLst>
              <a:ext uri="{FF2B5EF4-FFF2-40B4-BE49-F238E27FC236}">
                <a16:creationId xmlns:a16="http://schemas.microsoft.com/office/drawing/2014/main" id="{0ECA4F06-06BB-4157-ADF5-A93EED9FB199}"/>
              </a:ext>
            </a:extLst>
          </xdr:cNvPr>
          <xdr:cNvSpPr/>
        </xdr:nvSpPr>
        <xdr:spPr>
          <a:xfrm>
            <a:off x="402336" y="208025"/>
            <a:ext cx="5080" cy="0"/>
          </a:xfrm>
          <a:custGeom>
            <a:avLst/>
            <a:gdLst/>
            <a:ahLst/>
            <a:cxnLst/>
            <a:rect l="0" t="0" r="0" b="0"/>
            <a:pathLst>
              <a:path w="5080">
                <a:moveTo>
                  <a:pt x="0" y="0"/>
                </a:moveTo>
                <a:lnTo>
                  <a:pt x="4572" y="0"/>
                </a:lnTo>
              </a:path>
            </a:pathLst>
          </a:custGeom>
          <a:ln w="4572">
            <a:solidFill>
              <a:srgbClr val="F4F6FA"/>
            </a:solidFill>
          </a:ln>
        </xdr:spPr>
      </xdr:sp>
      <xdr:sp macro="" textlink="">
        <xdr:nvSpPr>
          <xdr:cNvPr id="16" name="Shape 9">
            <a:extLst>
              <a:ext uri="{FF2B5EF4-FFF2-40B4-BE49-F238E27FC236}">
                <a16:creationId xmlns:a16="http://schemas.microsoft.com/office/drawing/2014/main" id="{424B96C0-5FCC-4A46-A49B-BA25AF9ED91B}"/>
              </a:ext>
            </a:extLst>
          </xdr:cNvPr>
          <xdr:cNvSpPr/>
        </xdr:nvSpPr>
        <xdr:spPr>
          <a:xfrm>
            <a:off x="9144" y="221741"/>
            <a:ext cx="5080" cy="0"/>
          </a:xfrm>
          <a:custGeom>
            <a:avLst/>
            <a:gdLst/>
            <a:ahLst/>
            <a:cxnLst/>
            <a:rect l="0" t="0" r="0" b="0"/>
            <a:pathLst>
              <a:path w="5080">
                <a:moveTo>
                  <a:pt x="0" y="0"/>
                </a:moveTo>
                <a:lnTo>
                  <a:pt x="4572" y="0"/>
                </a:lnTo>
              </a:path>
            </a:pathLst>
          </a:custGeom>
          <a:ln w="4572">
            <a:solidFill>
              <a:srgbClr val="E7E6E7"/>
            </a:solidFill>
          </a:ln>
        </xdr:spPr>
      </xdr:sp>
      <xdr:sp macro="" textlink="">
        <xdr:nvSpPr>
          <xdr:cNvPr id="17" name="Shape 10">
            <a:extLst>
              <a:ext uri="{FF2B5EF4-FFF2-40B4-BE49-F238E27FC236}">
                <a16:creationId xmlns:a16="http://schemas.microsoft.com/office/drawing/2014/main" id="{113918B4-9DF9-4202-81E4-EDCD75BFAD8A}"/>
              </a:ext>
            </a:extLst>
          </xdr:cNvPr>
          <xdr:cNvSpPr/>
        </xdr:nvSpPr>
        <xdr:spPr>
          <a:xfrm>
            <a:off x="562355" y="221741"/>
            <a:ext cx="5080" cy="0"/>
          </a:xfrm>
          <a:custGeom>
            <a:avLst/>
            <a:gdLst/>
            <a:ahLst/>
            <a:cxnLst/>
            <a:rect l="0" t="0" r="0" b="0"/>
            <a:pathLst>
              <a:path w="5080">
                <a:moveTo>
                  <a:pt x="0" y="0"/>
                </a:moveTo>
                <a:lnTo>
                  <a:pt x="4572" y="0"/>
                </a:lnTo>
              </a:path>
            </a:pathLst>
          </a:custGeom>
          <a:ln w="4572">
            <a:solidFill>
              <a:srgbClr val="ECECEC"/>
            </a:solidFill>
          </a:ln>
        </xdr:spPr>
      </xdr:sp>
      <xdr:pic>
        <xdr:nvPicPr>
          <xdr:cNvPr id="18" name="image6.png">
            <a:extLst>
              <a:ext uri="{FF2B5EF4-FFF2-40B4-BE49-F238E27FC236}">
                <a16:creationId xmlns:a16="http://schemas.microsoft.com/office/drawing/2014/main" id="{FE4A032C-8E76-44C8-8822-98F1FD9E724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196595"/>
            <a:ext cx="576072" cy="324612"/>
          </a:xfrm>
          <a:prstGeom prst="rect">
            <a:avLst/>
          </a:prstGeom>
        </xdr:spPr>
      </xdr:pic>
      <xdr:sp macro="" textlink="">
        <xdr:nvSpPr>
          <xdr:cNvPr id="19" name="Shape 12">
            <a:extLst>
              <a:ext uri="{FF2B5EF4-FFF2-40B4-BE49-F238E27FC236}">
                <a16:creationId xmlns:a16="http://schemas.microsoft.com/office/drawing/2014/main" id="{8035A214-D969-4EF4-A9C5-EA893DC46E74}"/>
              </a:ext>
            </a:extLst>
          </xdr:cNvPr>
          <xdr:cNvSpPr/>
        </xdr:nvSpPr>
        <xdr:spPr>
          <a:xfrm>
            <a:off x="338327" y="518922"/>
            <a:ext cx="5080" cy="0"/>
          </a:xfrm>
          <a:custGeom>
            <a:avLst/>
            <a:gdLst/>
            <a:ahLst/>
            <a:cxnLst/>
            <a:rect l="0" t="0" r="0" b="0"/>
            <a:pathLst>
              <a:path w="5080">
                <a:moveTo>
                  <a:pt x="0" y="0"/>
                </a:moveTo>
                <a:lnTo>
                  <a:pt x="4572" y="0"/>
                </a:lnTo>
              </a:path>
            </a:pathLst>
          </a:custGeom>
          <a:ln w="4572">
            <a:solidFill>
              <a:srgbClr val="E6E6E6"/>
            </a:solidFill>
          </a:ln>
        </xdr:spPr>
      </xdr:sp>
      <xdr:pic>
        <xdr:nvPicPr>
          <xdr:cNvPr id="20" name="image7.png">
            <a:extLst>
              <a:ext uri="{FF2B5EF4-FFF2-40B4-BE49-F238E27FC236}">
                <a16:creationId xmlns:a16="http://schemas.microsoft.com/office/drawing/2014/main" id="{E114FBF0-07C0-4BDF-88B4-EFDEDA2813F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82879" y="521208"/>
            <a:ext cx="219456" cy="13716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-0.249977111117893"/>
    <pageSetUpPr fitToPage="1"/>
  </sheetPr>
  <dimension ref="A1:O158"/>
  <sheetViews>
    <sheetView tabSelected="1" view="pageBreakPreview" topLeftCell="A109" zoomScale="65" zoomScaleNormal="100" zoomScaleSheetLayoutView="65" workbookViewId="0">
      <selection activeCell="H126" sqref="H126"/>
    </sheetView>
  </sheetViews>
  <sheetFormatPr defaultColWidth="9.109375" defaultRowHeight="13.8" x14ac:dyDescent="0.25"/>
  <cols>
    <col min="1" max="1" width="7" style="1" customWidth="1"/>
    <col min="2" max="2" width="7" style="12" customWidth="1"/>
    <col min="3" max="3" width="15.5546875" style="12" customWidth="1"/>
    <col min="4" max="4" width="30.33203125" style="1" customWidth="1"/>
    <col min="5" max="5" width="11.6640625" style="1" customWidth="1"/>
    <col min="6" max="6" width="7.6640625" style="1" customWidth="1"/>
    <col min="7" max="7" width="22.44140625" style="1" customWidth="1"/>
    <col min="8" max="8" width="11.44140625" style="1" customWidth="1"/>
    <col min="9" max="9" width="11.5546875" style="1" customWidth="1"/>
    <col min="10" max="10" width="13.5546875" style="49" customWidth="1"/>
    <col min="11" max="11" width="13.33203125" style="1" customWidth="1"/>
    <col min="12" max="12" width="18.6640625" style="1" customWidth="1"/>
    <col min="13" max="16384" width="9.109375" style="1"/>
  </cols>
  <sheetData>
    <row r="1" spans="1:15" ht="15.75" customHeight="1" x14ac:dyDescent="0.25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1:15" ht="15.75" customHeight="1" x14ac:dyDescent="0.25">
      <c r="A2" s="138" t="s">
        <v>64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5" ht="15.75" customHeight="1" x14ac:dyDescent="0.25">
      <c r="A3" s="138" t="s">
        <v>11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</row>
    <row r="4" spans="1:15" ht="21" x14ac:dyDescent="0.25">
      <c r="A4" s="138" t="s">
        <v>65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</row>
    <row r="5" spans="1:15" x14ac:dyDescent="0.3">
      <c r="A5" s="106" t="s">
        <v>58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24"/>
    </row>
    <row r="6" spans="1:15" s="2" customFormat="1" ht="28.8" x14ac:dyDescent="0.3">
      <c r="A6" s="139" t="s">
        <v>66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O6" s="24"/>
    </row>
    <row r="7" spans="1:15" s="2" customFormat="1" ht="18" customHeight="1" x14ac:dyDescent="0.25">
      <c r="A7" s="140" t="s">
        <v>17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</row>
    <row r="8" spans="1:15" s="2" customFormat="1" ht="4.5" customHeight="1" thickBot="1" x14ac:dyDescent="0.3">
      <c r="A8" s="141" t="s">
        <v>58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</row>
    <row r="9" spans="1:15" ht="19.5" customHeight="1" thickTop="1" x14ac:dyDescent="0.25">
      <c r="A9" s="142" t="s">
        <v>22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4"/>
    </row>
    <row r="10" spans="1:15" ht="18" customHeight="1" x14ac:dyDescent="0.25">
      <c r="A10" s="145" t="s">
        <v>59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7"/>
    </row>
    <row r="11" spans="1:15" ht="19.5" customHeight="1" x14ac:dyDescent="0.25">
      <c r="A11" s="145" t="s">
        <v>67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7"/>
    </row>
    <row r="12" spans="1:15" ht="5.25" customHeight="1" x14ac:dyDescent="0.25">
      <c r="A12" s="135" t="s">
        <v>58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7"/>
    </row>
    <row r="13" spans="1:15" ht="15.6" x14ac:dyDescent="0.3">
      <c r="A13" s="40" t="s">
        <v>62</v>
      </c>
      <c r="B13" s="21"/>
      <c r="C13" s="21"/>
      <c r="D13" s="62"/>
      <c r="E13" s="5"/>
      <c r="F13" s="5"/>
      <c r="G13" s="33" t="s">
        <v>61</v>
      </c>
      <c r="H13" s="5"/>
      <c r="I13" s="5"/>
      <c r="J13" s="41"/>
      <c r="K13" s="30"/>
      <c r="L13" s="31" t="s">
        <v>60</v>
      </c>
    </row>
    <row r="14" spans="1:15" ht="15.6" x14ac:dyDescent="0.3">
      <c r="A14" s="16" t="s">
        <v>63</v>
      </c>
      <c r="B14" s="11"/>
      <c r="C14" s="11"/>
      <c r="D14" s="64"/>
      <c r="E14" s="6"/>
      <c r="F14" s="6"/>
      <c r="G14" s="101" t="s">
        <v>68</v>
      </c>
      <c r="H14" s="6"/>
      <c r="I14" s="6"/>
      <c r="J14" s="42"/>
      <c r="K14" s="32"/>
      <c r="L14" s="63" t="s">
        <v>69</v>
      </c>
    </row>
    <row r="15" spans="1:15" ht="14.4" x14ac:dyDescent="0.25">
      <c r="A15" s="130" t="s">
        <v>10</v>
      </c>
      <c r="B15" s="131"/>
      <c r="C15" s="131"/>
      <c r="D15" s="131"/>
      <c r="E15" s="131"/>
      <c r="F15" s="131"/>
      <c r="G15" s="132"/>
      <c r="H15" s="19" t="s">
        <v>1</v>
      </c>
      <c r="I15" s="18"/>
      <c r="J15" s="43"/>
      <c r="K15" s="18"/>
      <c r="L15" s="20"/>
    </row>
    <row r="16" spans="1:15" ht="14.4" x14ac:dyDescent="0.25">
      <c r="A16" s="17" t="s">
        <v>18</v>
      </c>
      <c r="B16" s="13"/>
      <c r="C16" s="13"/>
      <c r="D16" s="10"/>
      <c r="E16" s="7"/>
      <c r="F16" s="10"/>
      <c r="G16" s="9" t="s">
        <v>58</v>
      </c>
      <c r="H16" s="36" t="s">
        <v>73</v>
      </c>
      <c r="I16" s="7"/>
      <c r="J16" s="44"/>
      <c r="K16" s="7"/>
      <c r="L16" s="71"/>
    </row>
    <row r="17" spans="1:12" ht="14.4" x14ac:dyDescent="0.25">
      <c r="A17" s="17" t="s">
        <v>19</v>
      </c>
      <c r="B17" s="13"/>
      <c r="C17" s="13"/>
      <c r="D17" s="9"/>
      <c r="E17" s="7"/>
      <c r="F17" s="10"/>
      <c r="G17" s="9" t="s">
        <v>70</v>
      </c>
      <c r="H17" s="36" t="s">
        <v>43</v>
      </c>
      <c r="I17" s="7"/>
      <c r="J17" s="44"/>
      <c r="K17" s="7"/>
      <c r="L17" s="72"/>
    </row>
    <row r="18" spans="1:12" ht="14.4" x14ac:dyDescent="0.25">
      <c r="A18" s="17" t="s">
        <v>20</v>
      </c>
      <c r="B18" s="13"/>
      <c r="C18" s="13"/>
      <c r="D18" s="9"/>
      <c r="E18" s="7"/>
      <c r="F18" s="10"/>
      <c r="G18" s="9" t="s">
        <v>71</v>
      </c>
      <c r="H18" s="36" t="s">
        <v>44</v>
      </c>
      <c r="I18" s="7"/>
      <c r="J18" s="44"/>
      <c r="K18" s="7"/>
      <c r="L18" s="72"/>
    </row>
    <row r="19" spans="1:12" ht="16.2" thickBot="1" x14ac:dyDescent="0.3">
      <c r="A19" s="17" t="s">
        <v>16</v>
      </c>
      <c r="B19" s="14"/>
      <c r="C19" s="14"/>
      <c r="D19" s="70"/>
      <c r="E19" s="8"/>
      <c r="F19" s="8"/>
      <c r="G19" s="9" t="s">
        <v>72</v>
      </c>
      <c r="H19" s="36" t="s">
        <v>42</v>
      </c>
      <c r="I19" s="7"/>
      <c r="J19" s="44"/>
      <c r="K19" s="74">
        <v>14.4</v>
      </c>
      <c r="L19" s="73"/>
    </row>
    <row r="20" spans="1:12" ht="9.75" customHeight="1" thickTop="1" thickBot="1" x14ac:dyDescent="0.3">
      <c r="A20" s="26"/>
      <c r="B20" s="23"/>
      <c r="C20" s="23"/>
      <c r="D20" s="22"/>
      <c r="E20" s="22"/>
      <c r="F20" s="22"/>
      <c r="G20" s="22"/>
      <c r="H20" s="22"/>
      <c r="I20" s="22"/>
      <c r="J20" s="45"/>
      <c r="K20" s="22"/>
      <c r="L20" s="27"/>
    </row>
    <row r="21" spans="1:12" s="3" customFormat="1" ht="21" customHeight="1" thickTop="1" x14ac:dyDescent="0.25">
      <c r="A21" s="133" t="s">
        <v>7</v>
      </c>
      <c r="B21" s="113" t="s">
        <v>13</v>
      </c>
      <c r="C21" s="113" t="s">
        <v>41</v>
      </c>
      <c r="D21" s="113" t="s">
        <v>2</v>
      </c>
      <c r="E21" s="113" t="s">
        <v>40</v>
      </c>
      <c r="F21" s="113" t="s">
        <v>9</v>
      </c>
      <c r="G21" s="113" t="s">
        <v>14</v>
      </c>
      <c r="H21" s="113" t="s">
        <v>8</v>
      </c>
      <c r="I21" s="113" t="s">
        <v>26</v>
      </c>
      <c r="J21" s="115" t="s">
        <v>23</v>
      </c>
      <c r="K21" s="117" t="s">
        <v>25</v>
      </c>
      <c r="L21" s="119" t="s">
        <v>15</v>
      </c>
    </row>
    <row r="22" spans="1:12" s="3" customFormat="1" ht="13.5" customHeight="1" x14ac:dyDescent="0.25">
      <c r="A22" s="134"/>
      <c r="B22" s="114"/>
      <c r="C22" s="114"/>
      <c r="D22" s="114"/>
      <c r="E22" s="114"/>
      <c r="F22" s="114"/>
      <c r="G22" s="114"/>
      <c r="H22" s="114"/>
      <c r="I22" s="114"/>
      <c r="J22" s="116"/>
      <c r="K22" s="118"/>
      <c r="L22" s="120"/>
    </row>
    <row r="23" spans="1:12" s="4" customFormat="1" ht="30" customHeight="1" x14ac:dyDescent="0.25">
      <c r="A23" s="85">
        <v>1</v>
      </c>
      <c r="B23" s="28">
        <v>1</v>
      </c>
      <c r="C23" s="34">
        <v>10002652528</v>
      </c>
      <c r="D23" s="35" t="s">
        <v>77</v>
      </c>
      <c r="E23" s="65">
        <v>30135</v>
      </c>
      <c r="F23" s="29" t="s">
        <v>21</v>
      </c>
      <c r="G23" s="66" t="s">
        <v>54</v>
      </c>
      <c r="H23" s="103">
        <v>2.5090740740740743E-2</v>
      </c>
      <c r="I23" s="103" t="s">
        <v>58</v>
      </c>
      <c r="J23" s="46">
        <f>IFERROR($K$19*3600/(HOUR(H23)*3600+MINUTE(H23)*60+SECOND(H23)),"")</f>
        <v>23.911439114391143</v>
      </c>
      <c r="K23" s="28" t="s">
        <v>24</v>
      </c>
      <c r="L23" s="84"/>
    </row>
    <row r="24" spans="1:12" s="4" customFormat="1" ht="30" customHeight="1" x14ac:dyDescent="0.25">
      <c r="A24" s="85">
        <v>2</v>
      </c>
      <c r="B24" s="28">
        <v>105</v>
      </c>
      <c r="C24" s="34">
        <v>10014927270</v>
      </c>
      <c r="D24" s="35" t="s">
        <v>78</v>
      </c>
      <c r="E24" s="65">
        <v>35369</v>
      </c>
      <c r="F24" s="29" t="s">
        <v>24</v>
      </c>
      <c r="G24" s="66" t="s">
        <v>79</v>
      </c>
      <c r="H24" s="103">
        <v>2.587326388888889E-2</v>
      </c>
      <c r="I24" s="103">
        <f>H24-$H$23</f>
        <v>7.8252314814814677E-4</v>
      </c>
      <c r="J24" s="46">
        <f t="shared" ref="J24:J87" si="0">IFERROR($K$19*3600/(HOUR(H24)*3600+MINUTE(H24)*60+SECOND(H24)),"")</f>
        <v>23.19463087248322</v>
      </c>
      <c r="K24" s="28" t="s">
        <v>24</v>
      </c>
      <c r="L24" s="86"/>
    </row>
    <row r="25" spans="1:12" s="4" customFormat="1" ht="30" customHeight="1" x14ac:dyDescent="0.25">
      <c r="A25" s="98">
        <v>3</v>
      </c>
      <c r="B25" s="34">
        <v>13</v>
      </c>
      <c r="C25" s="34">
        <v>10058295869</v>
      </c>
      <c r="D25" s="35" t="s">
        <v>80</v>
      </c>
      <c r="E25" s="65">
        <v>36311</v>
      </c>
      <c r="F25" s="29" t="s">
        <v>24</v>
      </c>
      <c r="G25" s="66" t="s">
        <v>47</v>
      </c>
      <c r="H25" s="103">
        <v>2.6765277777777777E-2</v>
      </c>
      <c r="I25" s="103">
        <f t="shared" ref="I25:I88" si="1">H25-$H$23</f>
        <v>1.6745370370370334E-3</v>
      </c>
      <c r="J25" s="46">
        <f t="shared" si="0"/>
        <v>22.412451361867703</v>
      </c>
      <c r="K25" s="28" t="s">
        <v>24</v>
      </c>
      <c r="L25" s="84"/>
    </row>
    <row r="26" spans="1:12" s="4" customFormat="1" ht="30" customHeight="1" x14ac:dyDescent="0.25">
      <c r="A26" s="85">
        <v>4</v>
      </c>
      <c r="B26" s="28">
        <v>65</v>
      </c>
      <c r="C26" s="34">
        <v>10015958605</v>
      </c>
      <c r="D26" s="35" t="s">
        <v>81</v>
      </c>
      <c r="E26" s="65">
        <v>35886</v>
      </c>
      <c r="F26" s="29" t="s">
        <v>24</v>
      </c>
      <c r="G26" s="66" t="s">
        <v>52</v>
      </c>
      <c r="H26" s="103">
        <v>2.6766087962962964E-2</v>
      </c>
      <c r="I26" s="103">
        <f t="shared" si="1"/>
        <v>1.6753472222222204E-3</v>
      </c>
      <c r="J26" s="46">
        <f t="shared" si="0"/>
        <v>22.412451361867703</v>
      </c>
      <c r="K26" s="28" t="s">
        <v>24</v>
      </c>
      <c r="L26" s="86" t="s">
        <v>201</v>
      </c>
    </row>
    <row r="27" spans="1:12" s="4" customFormat="1" ht="30" customHeight="1" x14ac:dyDescent="0.25">
      <c r="A27" s="85">
        <v>5</v>
      </c>
      <c r="B27" s="28">
        <v>100</v>
      </c>
      <c r="C27" s="34">
        <v>10015848063</v>
      </c>
      <c r="D27" s="35" t="s">
        <v>82</v>
      </c>
      <c r="E27" s="65">
        <v>36268</v>
      </c>
      <c r="F27" s="29" t="s">
        <v>24</v>
      </c>
      <c r="G27" s="66" t="s">
        <v>83</v>
      </c>
      <c r="H27" s="103">
        <v>2.7066435185185186E-2</v>
      </c>
      <c r="I27" s="103">
        <f t="shared" si="1"/>
        <v>1.9756944444444431E-3</v>
      </c>
      <c r="J27" s="46">
        <f t="shared" si="0"/>
        <v>22.163317657118426</v>
      </c>
      <c r="K27" s="28" t="s">
        <v>24</v>
      </c>
      <c r="L27" s="84"/>
    </row>
    <row r="28" spans="1:12" s="4" customFormat="1" ht="30" customHeight="1" x14ac:dyDescent="0.25">
      <c r="A28" s="98">
        <v>6</v>
      </c>
      <c r="B28" s="28">
        <v>12</v>
      </c>
      <c r="C28" s="34">
        <v>10003057605</v>
      </c>
      <c r="D28" s="35" t="s">
        <v>84</v>
      </c>
      <c r="E28" s="65">
        <v>30247</v>
      </c>
      <c r="F28" s="29" t="s">
        <v>24</v>
      </c>
      <c r="G28" s="66" t="s">
        <v>47</v>
      </c>
      <c r="H28" s="103">
        <v>2.7156712962962962E-2</v>
      </c>
      <c r="I28" s="103">
        <f t="shared" si="1"/>
        <v>2.065972222222219E-3</v>
      </c>
      <c r="J28" s="46">
        <f t="shared" si="0"/>
        <v>22.097186700767264</v>
      </c>
      <c r="K28" s="28" t="s">
        <v>24</v>
      </c>
      <c r="L28" s="84"/>
    </row>
    <row r="29" spans="1:12" s="4" customFormat="1" ht="30" customHeight="1" x14ac:dyDescent="0.25">
      <c r="A29" s="85">
        <v>7</v>
      </c>
      <c r="B29" s="28">
        <v>55</v>
      </c>
      <c r="C29" s="34">
        <v>10036072664</v>
      </c>
      <c r="D29" s="35" t="s">
        <v>85</v>
      </c>
      <c r="E29" s="65">
        <v>36909</v>
      </c>
      <c r="F29" s="29" t="s">
        <v>24</v>
      </c>
      <c r="G29" s="66" t="s">
        <v>86</v>
      </c>
      <c r="H29" s="103">
        <v>2.7326967592592594E-2</v>
      </c>
      <c r="I29" s="103">
        <f t="shared" si="1"/>
        <v>2.2362268518518504E-3</v>
      </c>
      <c r="J29" s="46">
        <f t="shared" si="0"/>
        <v>21.956797966963151</v>
      </c>
      <c r="K29" s="28" t="s">
        <v>37</v>
      </c>
      <c r="L29" s="84"/>
    </row>
    <row r="30" spans="1:12" s="4" customFormat="1" ht="30" customHeight="1" x14ac:dyDescent="0.25">
      <c r="A30" s="85">
        <v>8</v>
      </c>
      <c r="B30" s="28">
        <v>24</v>
      </c>
      <c r="C30" s="34">
        <v>10014388417</v>
      </c>
      <c r="D30" s="35" t="s">
        <v>87</v>
      </c>
      <c r="E30" s="65">
        <v>35755</v>
      </c>
      <c r="F30" s="29" t="s">
        <v>24</v>
      </c>
      <c r="G30" s="66" t="s">
        <v>55</v>
      </c>
      <c r="H30" s="103">
        <v>2.7377662037037037E-2</v>
      </c>
      <c r="I30" s="103">
        <f t="shared" si="1"/>
        <v>2.2869212962962938E-3</v>
      </c>
      <c r="J30" s="46">
        <f t="shared" si="0"/>
        <v>21.919661733615222</v>
      </c>
      <c r="K30" s="28" t="s">
        <v>37</v>
      </c>
      <c r="L30" s="99"/>
    </row>
    <row r="31" spans="1:12" s="4" customFormat="1" ht="30" customHeight="1" x14ac:dyDescent="0.25">
      <c r="A31" s="98"/>
      <c r="B31" s="28">
        <v>117</v>
      </c>
      <c r="C31" s="34">
        <v>10002670110</v>
      </c>
      <c r="D31" s="35" t="s">
        <v>88</v>
      </c>
      <c r="E31" s="65">
        <v>29683</v>
      </c>
      <c r="F31" s="29" t="s">
        <v>21</v>
      </c>
      <c r="G31" s="66" t="s">
        <v>89</v>
      </c>
      <c r="H31" s="103">
        <v>2.7383449074074074E-2</v>
      </c>
      <c r="I31" s="103">
        <f t="shared" si="1"/>
        <v>2.2927083333333306E-3</v>
      </c>
      <c r="J31" s="46">
        <f t="shared" si="0"/>
        <v>21.910397295012679</v>
      </c>
      <c r="K31" s="28"/>
      <c r="L31" s="84"/>
    </row>
    <row r="32" spans="1:12" s="4" customFormat="1" ht="30" customHeight="1" x14ac:dyDescent="0.25">
      <c r="A32" s="85">
        <v>9</v>
      </c>
      <c r="B32" s="28">
        <v>80</v>
      </c>
      <c r="C32" s="34">
        <v>10015328509</v>
      </c>
      <c r="D32" s="35" t="s">
        <v>90</v>
      </c>
      <c r="E32" s="65">
        <v>36190</v>
      </c>
      <c r="F32" s="29" t="s">
        <v>24</v>
      </c>
      <c r="G32" s="66" t="s">
        <v>91</v>
      </c>
      <c r="H32" s="103">
        <v>2.7442708333333333E-2</v>
      </c>
      <c r="I32" s="103">
        <f t="shared" si="1"/>
        <v>2.3519675925925895E-3</v>
      </c>
      <c r="J32" s="46">
        <f t="shared" si="0"/>
        <v>21.864192323913962</v>
      </c>
      <c r="K32" s="28"/>
      <c r="L32" s="84"/>
    </row>
    <row r="33" spans="1:12" s="4" customFormat="1" ht="30" customHeight="1" x14ac:dyDescent="0.25">
      <c r="A33" s="85">
        <v>10</v>
      </c>
      <c r="B33" s="28">
        <v>39</v>
      </c>
      <c r="C33" s="34">
        <v>10036028107</v>
      </c>
      <c r="D33" s="35" t="s">
        <v>92</v>
      </c>
      <c r="E33" s="65">
        <v>38277</v>
      </c>
      <c r="F33" s="29" t="s">
        <v>24</v>
      </c>
      <c r="G33" s="66" t="s">
        <v>93</v>
      </c>
      <c r="H33" s="103">
        <v>2.7660648148148146E-2</v>
      </c>
      <c r="I33" s="103">
        <f t="shared" si="1"/>
        <v>2.5699074074074027E-3</v>
      </c>
      <c r="J33" s="46">
        <f t="shared" si="0"/>
        <v>21.690376569037657</v>
      </c>
      <c r="K33" s="28"/>
      <c r="L33" s="99"/>
    </row>
    <row r="34" spans="1:12" s="4" customFormat="1" ht="30" customHeight="1" x14ac:dyDescent="0.25">
      <c r="A34" s="98">
        <v>11</v>
      </c>
      <c r="B34" s="34">
        <v>84</v>
      </c>
      <c r="C34" s="34">
        <v>10014630008</v>
      </c>
      <c r="D34" s="35" t="s">
        <v>94</v>
      </c>
      <c r="E34" s="65">
        <v>36368</v>
      </c>
      <c r="F34" s="29" t="s">
        <v>24</v>
      </c>
      <c r="G34" s="66" t="s">
        <v>95</v>
      </c>
      <c r="H34" s="103">
        <v>2.7694675925925925E-2</v>
      </c>
      <c r="I34" s="103">
        <f t="shared" si="1"/>
        <v>2.6039351851851814E-3</v>
      </c>
      <c r="J34" s="46">
        <f t="shared" si="0"/>
        <v>21.663184287505224</v>
      </c>
      <c r="K34" s="28"/>
      <c r="L34" s="84"/>
    </row>
    <row r="35" spans="1:12" s="4" customFormat="1" ht="30" customHeight="1" x14ac:dyDescent="0.25">
      <c r="A35" s="85">
        <v>12</v>
      </c>
      <c r="B35" s="28">
        <v>28</v>
      </c>
      <c r="C35" s="34">
        <v>10012927050</v>
      </c>
      <c r="D35" s="35" t="s">
        <v>96</v>
      </c>
      <c r="E35" s="65">
        <v>32643</v>
      </c>
      <c r="F35" s="29" t="s">
        <v>37</v>
      </c>
      <c r="G35" s="66" t="s">
        <v>55</v>
      </c>
      <c r="H35" s="103">
        <v>2.7819097222222224E-2</v>
      </c>
      <c r="I35" s="103">
        <f t="shared" si="1"/>
        <v>2.7283564814814809E-3</v>
      </c>
      <c r="J35" s="46">
        <f t="shared" si="0"/>
        <v>21.564059900166388</v>
      </c>
      <c r="K35" s="28"/>
      <c r="L35" s="84"/>
    </row>
    <row r="36" spans="1:12" s="4" customFormat="1" ht="30" customHeight="1" x14ac:dyDescent="0.25">
      <c r="A36" s="85">
        <v>13</v>
      </c>
      <c r="B36" s="28">
        <v>35</v>
      </c>
      <c r="C36" s="34">
        <v>10034988082</v>
      </c>
      <c r="D36" s="35" t="s">
        <v>97</v>
      </c>
      <c r="E36" s="65">
        <v>36777</v>
      </c>
      <c r="F36" s="29" t="s">
        <v>24</v>
      </c>
      <c r="G36" s="66" t="s">
        <v>93</v>
      </c>
      <c r="H36" s="103">
        <v>2.7836805555555556E-2</v>
      </c>
      <c r="I36" s="103">
        <f t="shared" si="1"/>
        <v>2.7460648148148123E-3</v>
      </c>
      <c r="J36" s="46">
        <f t="shared" si="0"/>
        <v>21.555093555093556</v>
      </c>
      <c r="K36" s="28"/>
      <c r="L36" s="84"/>
    </row>
    <row r="37" spans="1:12" s="4" customFormat="1" ht="30" customHeight="1" x14ac:dyDescent="0.25">
      <c r="A37" s="98">
        <v>14</v>
      </c>
      <c r="B37" s="28">
        <v>56</v>
      </c>
      <c r="C37" s="34">
        <v>10036099542</v>
      </c>
      <c r="D37" s="35" t="s">
        <v>98</v>
      </c>
      <c r="E37" s="65">
        <v>37541</v>
      </c>
      <c r="F37" s="29" t="s">
        <v>24</v>
      </c>
      <c r="G37" s="66" t="s">
        <v>86</v>
      </c>
      <c r="H37" s="103">
        <v>2.7867824074074076E-2</v>
      </c>
      <c r="I37" s="103">
        <f t="shared" si="1"/>
        <v>2.7770833333333328E-3</v>
      </c>
      <c r="J37" s="46">
        <f t="shared" si="0"/>
        <v>21.528239202657808</v>
      </c>
      <c r="K37" s="28"/>
      <c r="L37" s="84"/>
    </row>
    <row r="38" spans="1:12" s="4" customFormat="1" ht="30" customHeight="1" x14ac:dyDescent="0.25">
      <c r="A38" s="85">
        <v>15</v>
      </c>
      <c r="B38" s="28">
        <v>37</v>
      </c>
      <c r="C38" s="34">
        <v>10049916382</v>
      </c>
      <c r="D38" s="35" t="s">
        <v>99</v>
      </c>
      <c r="E38" s="65">
        <v>37680</v>
      </c>
      <c r="F38" s="29" t="s">
        <v>24</v>
      </c>
      <c r="G38" s="66" t="s">
        <v>93</v>
      </c>
      <c r="H38" s="103">
        <v>2.7975115740740738E-2</v>
      </c>
      <c r="I38" s="103">
        <f t="shared" si="1"/>
        <v>2.8843749999999946E-3</v>
      </c>
      <c r="J38" s="46">
        <f t="shared" si="0"/>
        <v>21.448076127430699</v>
      </c>
      <c r="K38" s="28"/>
      <c r="L38" s="84"/>
    </row>
    <row r="39" spans="1:12" s="4" customFormat="1" ht="30" customHeight="1" x14ac:dyDescent="0.25">
      <c r="A39" s="85">
        <v>16</v>
      </c>
      <c r="B39" s="28">
        <v>25</v>
      </c>
      <c r="C39" s="34">
        <v>10036097623</v>
      </c>
      <c r="D39" s="35" t="s">
        <v>100</v>
      </c>
      <c r="E39" s="65">
        <v>37428</v>
      </c>
      <c r="F39" s="29" t="s">
        <v>24</v>
      </c>
      <c r="G39" s="66" t="s">
        <v>55</v>
      </c>
      <c r="H39" s="103">
        <v>2.8110185185185186E-2</v>
      </c>
      <c r="I39" s="103">
        <f t="shared" si="1"/>
        <v>3.0194444444444427E-3</v>
      </c>
      <c r="J39" s="46">
        <f t="shared" si="0"/>
        <v>21.342116097159323</v>
      </c>
      <c r="K39" s="28"/>
      <c r="L39" s="84"/>
    </row>
    <row r="40" spans="1:12" s="4" customFormat="1" ht="30" customHeight="1" x14ac:dyDescent="0.25">
      <c r="A40" s="98">
        <v>17</v>
      </c>
      <c r="B40" s="28">
        <v>9</v>
      </c>
      <c r="C40" s="34">
        <v>10057706896</v>
      </c>
      <c r="D40" s="35" t="s">
        <v>101</v>
      </c>
      <c r="E40" s="65">
        <v>37492</v>
      </c>
      <c r="F40" s="29" t="s">
        <v>24</v>
      </c>
      <c r="G40" s="66" t="s">
        <v>47</v>
      </c>
      <c r="H40" s="103">
        <v>2.8194560185185184E-2</v>
      </c>
      <c r="I40" s="103">
        <f t="shared" si="1"/>
        <v>3.1038194444444403E-3</v>
      </c>
      <c r="J40" s="46">
        <f t="shared" si="0"/>
        <v>21.2807881773399</v>
      </c>
      <c r="K40" s="28"/>
      <c r="L40" s="84"/>
    </row>
    <row r="41" spans="1:12" s="4" customFormat="1" ht="30" customHeight="1" x14ac:dyDescent="0.25">
      <c r="A41" s="85">
        <v>18</v>
      </c>
      <c r="B41" s="28">
        <v>52</v>
      </c>
      <c r="C41" s="34">
        <v>10034972524</v>
      </c>
      <c r="D41" s="35" t="s">
        <v>102</v>
      </c>
      <c r="E41" s="65">
        <v>26718</v>
      </c>
      <c r="F41" s="29" t="s">
        <v>21</v>
      </c>
      <c r="G41" s="66" t="s">
        <v>86</v>
      </c>
      <c r="H41" s="103">
        <v>2.8206018518518519E-2</v>
      </c>
      <c r="I41" s="103">
        <f t="shared" si="1"/>
        <v>3.1152777777777758E-3</v>
      </c>
      <c r="J41" s="46">
        <f t="shared" si="0"/>
        <v>21.272055806319244</v>
      </c>
      <c r="K41" s="28"/>
      <c r="L41" s="84"/>
    </row>
    <row r="42" spans="1:12" s="4" customFormat="1" ht="30" customHeight="1" x14ac:dyDescent="0.25">
      <c r="A42" s="85">
        <v>19</v>
      </c>
      <c r="B42" s="28">
        <v>16</v>
      </c>
      <c r="C42" s="34">
        <v>10009658352</v>
      </c>
      <c r="D42" s="35" t="s">
        <v>103</v>
      </c>
      <c r="E42" s="65">
        <v>35607</v>
      </c>
      <c r="F42" s="29" t="s">
        <v>24</v>
      </c>
      <c r="G42" s="66" t="s">
        <v>47</v>
      </c>
      <c r="H42" s="103">
        <v>2.8255555555555558E-2</v>
      </c>
      <c r="I42" s="103">
        <f t="shared" si="1"/>
        <v>3.1648148148148147E-3</v>
      </c>
      <c r="J42" s="46">
        <f t="shared" si="0"/>
        <v>21.237197869725524</v>
      </c>
      <c r="K42" s="28"/>
      <c r="L42" s="84"/>
    </row>
    <row r="43" spans="1:12" s="4" customFormat="1" ht="30" customHeight="1" x14ac:dyDescent="0.25">
      <c r="A43" s="98">
        <v>20</v>
      </c>
      <c r="B43" s="28">
        <v>98</v>
      </c>
      <c r="C43" s="34">
        <v>10036058217</v>
      </c>
      <c r="D43" s="35" t="s">
        <v>104</v>
      </c>
      <c r="E43" s="65">
        <v>37200</v>
      </c>
      <c r="F43" s="29" t="s">
        <v>24</v>
      </c>
      <c r="G43" s="66" t="s">
        <v>83</v>
      </c>
      <c r="H43" s="103">
        <v>2.8588657407407406E-2</v>
      </c>
      <c r="I43" s="103">
        <f t="shared" si="1"/>
        <v>3.4979166666666631E-3</v>
      </c>
      <c r="J43" s="46">
        <f t="shared" si="0"/>
        <v>20.987854251012145</v>
      </c>
      <c r="K43" s="28"/>
      <c r="L43" s="84"/>
    </row>
    <row r="44" spans="1:12" s="4" customFormat="1" ht="30" customHeight="1" x14ac:dyDescent="0.25">
      <c r="A44" s="85">
        <v>21</v>
      </c>
      <c r="B44" s="28">
        <v>7</v>
      </c>
      <c r="C44" s="34">
        <v>10034920687</v>
      </c>
      <c r="D44" s="35" t="s">
        <v>105</v>
      </c>
      <c r="E44" s="65">
        <v>35266</v>
      </c>
      <c r="F44" s="29" t="s">
        <v>24</v>
      </c>
      <c r="G44" s="66" t="s">
        <v>47</v>
      </c>
      <c r="H44" s="103">
        <v>2.8635532407407405E-2</v>
      </c>
      <c r="I44" s="103">
        <f t="shared" si="1"/>
        <v>3.5447916666666614E-3</v>
      </c>
      <c r="J44" s="46">
        <f t="shared" si="0"/>
        <v>20.95392077607114</v>
      </c>
      <c r="K44" s="28"/>
      <c r="L44" s="84"/>
    </row>
    <row r="45" spans="1:12" s="4" customFormat="1" ht="30" customHeight="1" x14ac:dyDescent="0.25">
      <c r="A45" s="85">
        <v>22</v>
      </c>
      <c r="B45" s="28">
        <v>79</v>
      </c>
      <c r="C45" s="34">
        <v>10036060742</v>
      </c>
      <c r="D45" s="79" t="s">
        <v>106</v>
      </c>
      <c r="E45" s="65">
        <v>37731</v>
      </c>
      <c r="F45" s="29" t="s">
        <v>24</v>
      </c>
      <c r="G45" s="66" t="s">
        <v>107</v>
      </c>
      <c r="H45" s="103">
        <v>2.8774537037037039E-2</v>
      </c>
      <c r="I45" s="103">
        <f t="shared" si="1"/>
        <v>3.6837962962962961E-3</v>
      </c>
      <c r="J45" s="46">
        <f t="shared" si="0"/>
        <v>20.85277554304103</v>
      </c>
      <c r="K45" s="28"/>
      <c r="L45" s="84"/>
    </row>
    <row r="46" spans="1:12" s="4" customFormat="1" ht="30" customHeight="1" x14ac:dyDescent="0.25">
      <c r="A46" s="98">
        <v>23</v>
      </c>
      <c r="B46" s="28">
        <v>54</v>
      </c>
      <c r="C46" s="34">
        <v>10036091660</v>
      </c>
      <c r="D46" s="35" t="s">
        <v>108</v>
      </c>
      <c r="E46" s="65">
        <v>37879</v>
      </c>
      <c r="F46" s="29" t="s">
        <v>24</v>
      </c>
      <c r="G46" s="66" t="s">
        <v>86</v>
      </c>
      <c r="H46" s="103">
        <v>2.878460648148148E-2</v>
      </c>
      <c r="I46" s="103">
        <f t="shared" si="1"/>
        <v>3.6938657407407371E-3</v>
      </c>
      <c r="J46" s="46">
        <f t="shared" si="0"/>
        <v>20.844390832328106</v>
      </c>
      <c r="K46" s="28"/>
      <c r="L46" s="84"/>
    </row>
    <row r="47" spans="1:12" s="4" customFormat="1" ht="30" customHeight="1" x14ac:dyDescent="0.25">
      <c r="A47" s="85">
        <v>24</v>
      </c>
      <c r="B47" s="28">
        <v>33</v>
      </c>
      <c r="C47" s="34">
        <v>10036035177</v>
      </c>
      <c r="D47" s="35" t="s">
        <v>109</v>
      </c>
      <c r="E47" s="65">
        <v>37434</v>
      </c>
      <c r="F47" s="29" t="s">
        <v>24</v>
      </c>
      <c r="G47" s="66" t="s">
        <v>93</v>
      </c>
      <c r="H47" s="103">
        <v>2.8918055555555558E-2</v>
      </c>
      <c r="I47" s="103">
        <f t="shared" si="1"/>
        <v>3.8273148148148146E-3</v>
      </c>
      <c r="J47" s="46">
        <f t="shared" si="0"/>
        <v>20.744297719087633</v>
      </c>
      <c r="K47" s="28"/>
      <c r="L47" s="84"/>
    </row>
    <row r="48" spans="1:12" s="4" customFormat="1" ht="30" customHeight="1" x14ac:dyDescent="0.25">
      <c r="A48" s="85">
        <v>25</v>
      </c>
      <c r="B48" s="28">
        <v>64</v>
      </c>
      <c r="C48" s="34">
        <v>10009194772</v>
      </c>
      <c r="D48" s="35" t="s">
        <v>110</v>
      </c>
      <c r="E48" s="65">
        <v>35254</v>
      </c>
      <c r="F48" s="29" t="s">
        <v>21</v>
      </c>
      <c r="G48" s="66" t="s">
        <v>52</v>
      </c>
      <c r="H48" s="103">
        <v>2.8979629629629629E-2</v>
      </c>
      <c r="I48" s="103">
        <f t="shared" si="1"/>
        <v>3.8888888888888862E-3</v>
      </c>
      <c r="J48" s="46">
        <f t="shared" si="0"/>
        <v>20.702875399361023</v>
      </c>
      <c r="K48" s="28"/>
      <c r="L48" s="84"/>
    </row>
    <row r="49" spans="1:12" s="4" customFormat="1" ht="30" customHeight="1" x14ac:dyDescent="0.25">
      <c r="A49" s="98">
        <v>26</v>
      </c>
      <c r="B49" s="28">
        <v>61</v>
      </c>
      <c r="C49" s="34">
        <v>10053914604</v>
      </c>
      <c r="D49" s="35" t="s">
        <v>111</v>
      </c>
      <c r="E49" s="65">
        <v>37947</v>
      </c>
      <c r="F49" s="29" t="s">
        <v>24</v>
      </c>
      <c r="G49" s="66" t="s">
        <v>52</v>
      </c>
      <c r="H49" s="103">
        <v>2.8988657407407411E-2</v>
      </c>
      <c r="I49" s="103">
        <f t="shared" si="1"/>
        <v>3.8979166666666676E-3</v>
      </c>
      <c r="J49" s="46">
        <f t="shared" si="0"/>
        <v>20.694610778443113</v>
      </c>
      <c r="K49" s="28"/>
      <c r="L49" s="84"/>
    </row>
    <row r="50" spans="1:12" s="4" customFormat="1" ht="30" customHeight="1" x14ac:dyDescent="0.25">
      <c r="A50" s="85">
        <v>27</v>
      </c>
      <c r="B50" s="28">
        <v>14</v>
      </c>
      <c r="C50" s="34">
        <v>10036048517</v>
      </c>
      <c r="D50" s="35" t="s">
        <v>112</v>
      </c>
      <c r="E50" s="65">
        <v>37682</v>
      </c>
      <c r="F50" s="29" t="s">
        <v>24</v>
      </c>
      <c r="G50" s="66" t="s">
        <v>47</v>
      </c>
      <c r="H50" s="103">
        <v>2.9049652777777778E-2</v>
      </c>
      <c r="I50" s="103">
        <f t="shared" si="1"/>
        <v>3.9589120370370351E-3</v>
      </c>
      <c r="J50" s="46">
        <f t="shared" si="0"/>
        <v>20.653386454183266</v>
      </c>
      <c r="K50" s="28"/>
      <c r="L50" s="84"/>
    </row>
    <row r="51" spans="1:12" s="4" customFormat="1" ht="30" customHeight="1" x14ac:dyDescent="0.25">
      <c r="A51" s="85">
        <v>28</v>
      </c>
      <c r="B51" s="28">
        <v>83</v>
      </c>
      <c r="C51" s="34">
        <v>10111413978</v>
      </c>
      <c r="D51" s="35" t="s">
        <v>113</v>
      </c>
      <c r="E51" s="65">
        <v>37957</v>
      </c>
      <c r="F51" s="29" t="s">
        <v>37</v>
      </c>
      <c r="G51" s="66" t="s">
        <v>114</v>
      </c>
      <c r="H51" s="103">
        <v>2.9130671296296293E-2</v>
      </c>
      <c r="I51" s="103">
        <f t="shared" si="1"/>
        <v>4.0399305555555501E-3</v>
      </c>
      <c r="J51" s="46">
        <f t="shared" si="0"/>
        <v>20.59594755661502</v>
      </c>
      <c r="K51" s="28"/>
      <c r="L51" s="84"/>
    </row>
    <row r="52" spans="1:12" s="4" customFormat="1" ht="30" customHeight="1" x14ac:dyDescent="0.25">
      <c r="A52" s="98">
        <v>29</v>
      </c>
      <c r="B52" s="28">
        <v>6</v>
      </c>
      <c r="C52" s="34">
        <v>10083910438</v>
      </c>
      <c r="D52" s="35" t="s">
        <v>115</v>
      </c>
      <c r="E52" s="65">
        <v>38080</v>
      </c>
      <c r="F52" s="29" t="s">
        <v>37</v>
      </c>
      <c r="G52" s="66" t="s">
        <v>47</v>
      </c>
      <c r="H52" s="103">
        <v>2.9175115740740738E-2</v>
      </c>
      <c r="I52" s="103">
        <f t="shared" si="1"/>
        <v>4.0843749999999943E-3</v>
      </c>
      <c r="J52" s="46">
        <f t="shared" si="0"/>
        <v>20.563268544228482</v>
      </c>
      <c r="K52" s="28"/>
      <c r="L52" s="84"/>
    </row>
    <row r="53" spans="1:12" s="4" customFormat="1" ht="30" customHeight="1" x14ac:dyDescent="0.25">
      <c r="A53" s="85">
        <v>30</v>
      </c>
      <c r="B53" s="28">
        <v>51</v>
      </c>
      <c r="C53" s="34">
        <v>10077462665</v>
      </c>
      <c r="D53" s="35" t="s">
        <v>116</v>
      </c>
      <c r="E53" s="65">
        <v>37980</v>
      </c>
      <c r="F53" s="29" t="s">
        <v>24</v>
      </c>
      <c r="G53" s="66" t="s">
        <v>86</v>
      </c>
      <c r="H53" s="103">
        <v>2.9217824074074073E-2</v>
      </c>
      <c r="I53" s="103">
        <f t="shared" si="1"/>
        <v>4.1270833333333298E-3</v>
      </c>
      <c r="J53" s="46">
        <f t="shared" si="0"/>
        <v>20.538827258320126</v>
      </c>
      <c r="K53" s="28"/>
      <c r="L53" s="84"/>
    </row>
    <row r="54" spans="1:12" s="4" customFormat="1" ht="30" customHeight="1" x14ac:dyDescent="0.25">
      <c r="A54" s="85">
        <v>31</v>
      </c>
      <c r="B54" s="28">
        <v>99</v>
      </c>
      <c r="C54" s="34">
        <v>10053688268</v>
      </c>
      <c r="D54" s="35" t="s">
        <v>117</v>
      </c>
      <c r="E54" s="65">
        <v>37973</v>
      </c>
      <c r="F54" s="29" t="s">
        <v>37</v>
      </c>
      <c r="G54" s="66" t="s">
        <v>83</v>
      </c>
      <c r="H54" s="103">
        <v>2.926435185185185E-2</v>
      </c>
      <c r="I54" s="103">
        <f t="shared" si="1"/>
        <v>4.1736111111111071E-3</v>
      </c>
      <c r="J54" s="46">
        <f t="shared" si="0"/>
        <v>20.50632911392405</v>
      </c>
      <c r="K54" s="28"/>
      <c r="L54" s="84"/>
    </row>
    <row r="55" spans="1:12" s="4" customFormat="1" ht="30" customHeight="1" x14ac:dyDescent="0.25">
      <c r="A55" s="98">
        <v>32</v>
      </c>
      <c r="B55" s="28">
        <v>78</v>
      </c>
      <c r="C55" s="34">
        <v>10078944947</v>
      </c>
      <c r="D55" s="35" t="s">
        <v>118</v>
      </c>
      <c r="E55" s="65">
        <v>38180</v>
      </c>
      <c r="F55" s="29" t="s">
        <v>37</v>
      </c>
      <c r="G55" s="66" t="s">
        <v>57</v>
      </c>
      <c r="H55" s="103">
        <v>2.932210648148148E-2</v>
      </c>
      <c r="I55" s="103">
        <f t="shared" si="1"/>
        <v>4.2313657407407369E-3</v>
      </c>
      <c r="J55" s="46">
        <f t="shared" si="0"/>
        <v>20.465850769838138</v>
      </c>
      <c r="K55" s="28"/>
      <c r="L55" s="84"/>
    </row>
    <row r="56" spans="1:12" s="4" customFormat="1" ht="30" customHeight="1" x14ac:dyDescent="0.25">
      <c r="A56" s="85">
        <v>33</v>
      </c>
      <c r="B56" s="28">
        <v>10</v>
      </c>
      <c r="C56" s="34">
        <v>10080256265</v>
      </c>
      <c r="D56" s="35" t="s">
        <v>119</v>
      </c>
      <c r="E56" s="65">
        <v>37809</v>
      </c>
      <c r="F56" s="29" t="s">
        <v>37</v>
      </c>
      <c r="G56" s="66" t="s">
        <v>47</v>
      </c>
      <c r="H56" s="103">
        <v>2.9323379629629633E-2</v>
      </c>
      <c r="I56" s="103">
        <f t="shared" si="1"/>
        <v>4.2326388888888899E-3</v>
      </c>
      <c r="J56" s="46">
        <f t="shared" si="0"/>
        <v>20.457774269928965</v>
      </c>
      <c r="K56" s="28"/>
      <c r="L56" s="84"/>
    </row>
    <row r="57" spans="1:12" s="4" customFormat="1" ht="30" customHeight="1" x14ac:dyDescent="0.25">
      <c r="A57" s="85">
        <v>34</v>
      </c>
      <c r="B57" s="28">
        <v>59</v>
      </c>
      <c r="C57" s="34">
        <v>10034993439</v>
      </c>
      <c r="D57" s="35" t="s">
        <v>120</v>
      </c>
      <c r="E57" s="65">
        <v>36844</v>
      </c>
      <c r="F57" s="29" t="s">
        <v>24</v>
      </c>
      <c r="G57" s="66" t="s">
        <v>52</v>
      </c>
      <c r="H57" s="103">
        <v>2.9341087962962965E-2</v>
      </c>
      <c r="I57" s="103">
        <f t="shared" si="1"/>
        <v>4.2503472222222213E-3</v>
      </c>
      <c r="J57" s="46">
        <f t="shared" si="0"/>
        <v>20.449704142011836</v>
      </c>
      <c r="K57" s="28"/>
      <c r="L57" s="84"/>
    </row>
    <row r="58" spans="1:12" s="4" customFormat="1" ht="30" customHeight="1" x14ac:dyDescent="0.25">
      <c r="A58" s="98">
        <v>35</v>
      </c>
      <c r="B58" s="28">
        <v>63</v>
      </c>
      <c r="C58" s="34">
        <v>10005408742</v>
      </c>
      <c r="D58" s="35" t="s">
        <v>121</v>
      </c>
      <c r="E58" s="65">
        <v>32573</v>
      </c>
      <c r="F58" s="29" t="s">
        <v>21</v>
      </c>
      <c r="G58" s="66" t="s">
        <v>52</v>
      </c>
      <c r="H58" s="103">
        <v>2.9407986111111107E-2</v>
      </c>
      <c r="I58" s="103">
        <f t="shared" si="1"/>
        <v>4.3172453703703637E-3</v>
      </c>
      <c r="J58" s="46">
        <f t="shared" si="0"/>
        <v>20.401416765053128</v>
      </c>
      <c r="K58" s="28"/>
      <c r="L58" s="84"/>
    </row>
    <row r="59" spans="1:12" s="4" customFormat="1" ht="30" customHeight="1" x14ac:dyDescent="0.25">
      <c r="A59" s="85">
        <v>36</v>
      </c>
      <c r="B59" s="28">
        <v>5</v>
      </c>
      <c r="C59" s="34">
        <v>10083910741</v>
      </c>
      <c r="D59" s="35" t="s">
        <v>122</v>
      </c>
      <c r="E59" s="65">
        <v>38104</v>
      </c>
      <c r="F59" s="29" t="s">
        <v>37</v>
      </c>
      <c r="G59" s="66" t="s">
        <v>47</v>
      </c>
      <c r="H59" s="103">
        <v>2.9474421296296297E-2</v>
      </c>
      <c r="I59" s="103">
        <f t="shared" si="1"/>
        <v>4.3836805555555539E-3</v>
      </c>
      <c r="J59" s="46">
        <f t="shared" si="0"/>
        <v>20.353356890459363</v>
      </c>
      <c r="K59" s="28"/>
      <c r="L59" s="84"/>
    </row>
    <row r="60" spans="1:12" s="4" customFormat="1" ht="30" customHeight="1" x14ac:dyDescent="0.25">
      <c r="A60" s="85">
        <v>37</v>
      </c>
      <c r="B60" s="28">
        <v>15</v>
      </c>
      <c r="C60" s="34">
        <v>10036028410</v>
      </c>
      <c r="D60" s="35" t="s">
        <v>123</v>
      </c>
      <c r="E60" s="65">
        <v>37061</v>
      </c>
      <c r="F60" s="29" t="s">
        <v>24</v>
      </c>
      <c r="G60" s="66" t="s">
        <v>47</v>
      </c>
      <c r="H60" s="103">
        <v>2.9511805555555558E-2</v>
      </c>
      <c r="I60" s="103">
        <f t="shared" si="1"/>
        <v>4.4210648148148152E-3</v>
      </c>
      <c r="J60" s="46">
        <f t="shared" si="0"/>
        <v>20.329411764705881</v>
      </c>
      <c r="K60" s="28"/>
      <c r="L60" s="84"/>
    </row>
    <row r="61" spans="1:12" s="4" customFormat="1" ht="30" customHeight="1" x14ac:dyDescent="0.25">
      <c r="A61" s="98">
        <v>38</v>
      </c>
      <c r="B61" s="28">
        <v>42</v>
      </c>
      <c r="C61" s="34">
        <v>10034920182</v>
      </c>
      <c r="D61" s="35" t="s">
        <v>124</v>
      </c>
      <c r="E61" s="65">
        <v>36588</v>
      </c>
      <c r="F61" s="29" t="s">
        <v>37</v>
      </c>
      <c r="G61" s="66" t="s">
        <v>53</v>
      </c>
      <c r="H61" s="103">
        <v>2.9531134259259257E-2</v>
      </c>
      <c r="I61" s="103">
        <f t="shared" si="1"/>
        <v>4.4403935185185137E-3</v>
      </c>
      <c r="J61" s="46">
        <f t="shared" si="0"/>
        <v>20.321442571540572</v>
      </c>
      <c r="K61" s="28"/>
      <c r="L61" s="84"/>
    </row>
    <row r="62" spans="1:12" s="4" customFormat="1" ht="30" customHeight="1" x14ac:dyDescent="0.25">
      <c r="A62" s="85">
        <v>39</v>
      </c>
      <c r="B62" s="28">
        <v>92</v>
      </c>
      <c r="C62" s="34">
        <v>10010085960</v>
      </c>
      <c r="D62" s="35" t="s">
        <v>125</v>
      </c>
      <c r="E62" s="65">
        <v>34246</v>
      </c>
      <c r="F62" s="29" t="s">
        <v>24</v>
      </c>
      <c r="G62" s="66" t="s">
        <v>126</v>
      </c>
      <c r="H62" s="103">
        <v>2.9615972222222221E-2</v>
      </c>
      <c r="I62" s="103">
        <f t="shared" si="1"/>
        <v>4.5252314814814773E-3</v>
      </c>
      <c r="J62" s="46">
        <f t="shared" si="0"/>
        <v>20.25791324736225</v>
      </c>
      <c r="K62" s="28"/>
      <c r="L62" s="84"/>
    </row>
    <row r="63" spans="1:12" s="4" customFormat="1" ht="30" customHeight="1" x14ac:dyDescent="0.25">
      <c r="A63" s="85">
        <v>40</v>
      </c>
      <c r="B63" s="28">
        <v>8</v>
      </c>
      <c r="C63" s="34">
        <v>10034983638</v>
      </c>
      <c r="D63" s="35" t="s">
        <v>127</v>
      </c>
      <c r="E63" s="65">
        <v>36349</v>
      </c>
      <c r="F63" s="29" t="s">
        <v>37</v>
      </c>
      <c r="G63" s="66" t="s">
        <v>47</v>
      </c>
      <c r="H63" s="103">
        <v>2.9618981481481482E-2</v>
      </c>
      <c r="I63" s="103">
        <f t="shared" si="1"/>
        <v>4.5282407407407389E-3</v>
      </c>
      <c r="J63" s="46">
        <f t="shared" si="0"/>
        <v>20.25791324736225</v>
      </c>
      <c r="K63" s="28"/>
      <c r="L63" s="84"/>
    </row>
    <row r="64" spans="1:12" s="4" customFormat="1" ht="30" customHeight="1" x14ac:dyDescent="0.25">
      <c r="A64" s="98">
        <v>41</v>
      </c>
      <c r="B64" s="28">
        <v>62</v>
      </c>
      <c r="C64" s="34">
        <v>10056230981</v>
      </c>
      <c r="D64" s="35" t="s">
        <v>128</v>
      </c>
      <c r="E64" s="65">
        <v>37881</v>
      </c>
      <c r="F64" s="29" t="s">
        <v>37</v>
      </c>
      <c r="G64" s="66" t="s">
        <v>52</v>
      </c>
      <c r="H64" s="103">
        <v>2.9630324074074076E-2</v>
      </c>
      <c r="I64" s="103">
        <f t="shared" si="1"/>
        <v>4.539583333333333E-3</v>
      </c>
      <c r="J64" s="46">
        <f t="shared" si="0"/>
        <v>20.25</v>
      </c>
      <c r="K64" s="28"/>
      <c r="L64" s="84"/>
    </row>
    <row r="65" spans="1:12" s="4" customFormat="1" ht="30" customHeight="1" x14ac:dyDescent="0.25">
      <c r="A65" s="85">
        <v>42</v>
      </c>
      <c r="B65" s="28">
        <v>34</v>
      </c>
      <c r="C65" s="34">
        <v>10036078122</v>
      </c>
      <c r="D65" s="35" t="s">
        <v>129</v>
      </c>
      <c r="E65" s="65">
        <v>37359</v>
      </c>
      <c r="F65" s="29" t="s">
        <v>24</v>
      </c>
      <c r="G65" s="66" t="s">
        <v>93</v>
      </c>
      <c r="H65" s="103">
        <v>2.9785763888888889E-2</v>
      </c>
      <c r="I65" s="103">
        <f t="shared" si="1"/>
        <v>4.6950231481481461E-3</v>
      </c>
      <c r="J65" s="46">
        <f t="shared" si="0"/>
        <v>20.14768752429071</v>
      </c>
      <c r="K65" s="28"/>
      <c r="L65" s="84"/>
    </row>
    <row r="66" spans="1:12" s="4" customFormat="1" ht="30" customHeight="1" x14ac:dyDescent="0.25">
      <c r="A66" s="85">
        <v>43</v>
      </c>
      <c r="B66" s="28">
        <v>81</v>
      </c>
      <c r="C66" s="34">
        <v>10036049527</v>
      </c>
      <c r="D66" s="35" t="s">
        <v>130</v>
      </c>
      <c r="E66" s="65">
        <v>37399</v>
      </c>
      <c r="F66" s="29" t="s">
        <v>37</v>
      </c>
      <c r="G66" s="66" t="s">
        <v>114</v>
      </c>
      <c r="H66" s="103">
        <v>2.979525462962963E-2</v>
      </c>
      <c r="I66" s="103">
        <f t="shared" si="1"/>
        <v>4.7045138888888866E-3</v>
      </c>
      <c r="J66" s="46">
        <f t="shared" si="0"/>
        <v>20.13986013986014</v>
      </c>
      <c r="K66" s="28"/>
      <c r="L66" s="84"/>
    </row>
    <row r="67" spans="1:12" s="4" customFormat="1" ht="30" customHeight="1" x14ac:dyDescent="0.25">
      <c r="A67" s="98">
        <v>44</v>
      </c>
      <c r="B67" s="28">
        <v>26</v>
      </c>
      <c r="C67" s="34">
        <v>10036028814</v>
      </c>
      <c r="D67" s="35" t="s">
        <v>131</v>
      </c>
      <c r="E67" s="65">
        <v>37489</v>
      </c>
      <c r="F67" s="29" t="s">
        <v>24</v>
      </c>
      <c r="G67" s="66" t="s">
        <v>55</v>
      </c>
      <c r="H67" s="103">
        <v>2.9814583333333335E-2</v>
      </c>
      <c r="I67" s="103">
        <f t="shared" si="1"/>
        <v>4.723842592592592E-3</v>
      </c>
      <c r="J67" s="46">
        <f t="shared" si="0"/>
        <v>20.124223602484474</v>
      </c>
      <c r="K67" s="28"/>
      <c r="L67" s="84"/>
    </row>
    <row r="68" spans="1:12" s="4" customFormat="1" ht="30" customHeight="1" x14ac:dyDescent="0.25">
      <c r="A68" s="85">
        <v>45</v>
      </c>
      <c r="B68" s="28">
        <v>91</v>
      </c>
      <c r="C68" s="34">
        <v>10034993035</v>
      </c>
      <c r="D68" s="35" t="s">
        <v>132</v>
      </c>
      <c r="E68" s="65">
        <v>36398</v>
      </c>
      <c r="F68" s="29" t="s">
        <v>24</v>
      </c>
      <c r="G68" s="66" t="s">
        <v>126</v>
      </c>
      <c r="H68" s="103">
        <v>2.9882638888888886E-2</v>
      </c>
      <c r="I68" s="103">
        <f t="shared" si="1"/>
        <v>4.7918981481481424E-3</v>
      </c>
      <c r="J68" s="46">
        <f t="shared" si="0"/>
        <v>20.077459333849728</v>
      </c>
      <c r="K68" s="28"/>
      <c r="L68" s="84"/>
    </row>
    <row r="69" spans="1:12" s="4" customFormat="1" ht="30" customHeight="1" x14ac:dyDescent="0.25">
      <c r="A69" s="85">
        <v>46</v>
      </c>
      <c r="B69" s="28">
        <v>36</v>
      </c>
      <c r="C69" s="34">
        <v>10036079334</v>
      </c>
      <c r="D69" s="35" t="s">
        <v>133</v>
      </c>
      <c r="E69" s="65">
        <v>37807</v>
      </c>
      <c r="F69" s="29" t="s">
        <v>24</v>
      </c>
      <c r="G69" s="66" t="s">
        <v>93</v>
      </c>
      <c r="H69" s="103">
        <v>2.9924305555555558E-2</v>
      </c>
      <c r="I69" s="103">
        <f t="shared" si="1"/>
        <v>4.8335648148148148E-3</v>
      </c>
      <c r="J69" s="46">
        <f t="shared" si="0"/>
        <v>20.054158607350097</v>
      </c>
      <c r="K69" s="28"/>
      <c r="L69" s="84"/>
    </row>
    <row r="70" spans="1:12" s="4" customFormat="1" ht="30" customHeight="1" x14ac:dyDescent="0.25">
      <c r="A70" s="98">
        <v>47</v>
      </c>
      <c r="B70" s="28">
        <v>41</v>
      </c>
      <c r="C70" s="34">
        <v>10036095805</v>
      </c>
      <c r="D70" s="35" t="s">
        <v>134</v>
      </c>
      <c r="E70" s="65">
        <v>37148</v>
      </c>
      <c r="F70" s="29" t="s">
        <v>24</v>
      </c>
      <c r="G70" s="66" t="s">
        <v>53</v>
      </c>
      <c r="H70" s="103">
        <v>3.0053587962962963E-2</v>
      </c>
      <c r="I70" s="103">
        <f t="shared" si="1"/>
        <v>4.9628472222222192E-3</v>
      </c>
      <c r="J70" s="46">
        <f t="shared" si="0"/>
        <v>19.961494031574894</v>
      </c>
      <c r="K70" s="28"/>
      <c r="L70" s="84"/>
    </row>
    <row r="71" spans="1:12" s="4" customFormat="1" ht="30" customHeight="1" x14ac:dyDescent="0.25">
      <c r="A71" s="85">
        <v>48</v>
      </c>
      <c r="B71" s="28">
        <v>94</v>
      </c>
      <c r="C71" s="34">
        <v>10015079844</v>
      </c>
      <c r="D71" s="35" t="s">
        <v>135</v>
      </c>
      <c r="E71" s="65">
        <v>35990</v>
      </c>
      <c r="F71" s="29" t="s">
        <v>24</v>
      </c>
      <c r="G71" s="66" t="s">
        <v>50</v>
      </c>
      <c r="H71" s="103">
        <v>3.0058333333333329E-2</v>
      </c>
      <c r="I71" s="103">
        <f t="shared" si="1"/>
        <v>4.967592592592586E-3</v>
      </c>
      <c r="J71" s="46">
        <f t="shared" si="0"/>
        <v>19.961494031574894</v>
      </c>
      <c r="K71" s="28"/>
      <c r="L71" s="84"/>
    </row>
    <row r="72" spans="1:12" s="4" customFormat="1" ht="30" customHeight="1" x14ac:dyDescent="0.25">
      <c r="A72" s="85">
        <v>49</v>
      </c>
      <c r="B72" s="28">
        <v>60</v>
      </c>
      <c r="C72" s="34">
        <v>10036013555</v>
      </c>
      <c r="D72" s="35" t="s">
        <v>136</v>
      </c>
      <c r="E72" s="65">
        <v>37278</v>
      </c>
      <c r="F72" s="29" t="s">
        <v>24</v>
      </c>
      <c r="G72" s="66" t="s">
        <v>52</v>
      </c>
      <c r="H72" s="103">
        <v>3.0119444444444445E-2</v>
      </c>
      <c r="I72" s="103">
        <f t="shared" si="1"/>
        <v>5.0287037037037019E-3</v>
      </c>
      <c r="J72" s="46">
        <f t="shared" si="0"/>
        <v>19.92313604919293</v>
      </c>
      <c r="K72" s="28"/>
      <c r="L72" s="84"/>
    </row>
    <row r="73" spans="1:12" s="4" customFormat="1" ht="30" customHeight="1" x14ac:dyDescent="0.25">
      <c r="A73" s="98">
        <v>50</v>
      </c>
      <c r="B73" s="28">
        <v>72</v>
      </c>
      <c r="C73" s="34">
        <v>10055591488</v>
      </c>
      <c r="D73" s="35" t="s">
        <v>137</v>
      </c>
      <c r="E73" s="65">
        <v>37289</v>
      </c>
      <c r="F73" s="29" t="s">
        <v>37</v>
      </c>
      <c r="G73" s="66" t="s">
        <v>49</v>
      </c>
      <c r="H73" s="103">
        <v>3.0174652777777779E-2</v>
      </c>
      <c r="I73" s="103">
        <f t="shared" si="1"/>
        <v>5.0839120370370361E-3</v>
      </c>
      <c r="J73" s="46">
        <f t="shared" si="0"/>
        <v>19.884925201380899</v>
      </c>
      <c r="K73" s="28"/>
      <c r="L73" s="84"/>
    </row>
    <row r="74" spans="1:12" s="4" customFormat="1" ht="30" customHeight="1" x14ac:dyDescent="0.25">
      <c r="A74" s="85">
        <v>51</v>
      </c>
      <c r="B74" s="28">
        <v>68</v>
      </c>
      <c r="C74" s="34">
        <v>10077305142</v>
      </c>
      <c r="D74" s="35" t="s">
        <v>138</v>
      </c>
      <c r="E74" s="65">
        <v>37921</v>
      </c>
      <c r="F74" s="29" t="s">
        <v>37</v>
      </c>
      <c r="G74" s="66" t="s">
        <v>49</v>
      </c>
      <c r="H74" s="103">
        <v>3.0206481481481477E-2</v>
      </c>
      <c r="I74" s="103">
        <f t="shared" si="1"/>
        <v>5.1157407407407332E-3</v>
      </c>
      <c r="J74" s="46">
        <f t="shared" si="0"/>
        <v>19.862068965517242</v>
      </c>
      <c r="K74" s="28"/>
      <c r="L74" s="84"/>
    </row>
    <row r="75" spans="1:12" s="4" customFormat="1" ht="30" customHeight="1" x14ac:dyDescent="0.25">
      <c r="A75" s="85">
        <v>52</v>
      </c>
      <c r="B75" s="28">
        <v>43</v>
      </c>
      <c r="C75" s="34">
        <v>10036068927</v>
      </c>
      <c r="D75" s="35" t="s">
        <v>139</v>
      </c>
      <c r="E75" s="65">
        <v>37686</v>
      </c>
      <c r="F75" s="29" t="s">
        <v>37</v>
      </c>
      <c r="G75" s="66" t="s">
        <v>140</v>
      </c>
      <c r="H75" s="103">
        <v>3.0209490740740738E-2</v>
      </c>
      <c r="I75" s="103">
        <f t="shared" si="1"/>
        <v>5.1187499999999948E-3</v>
      </c>
      <c r="J75" s="46">
        <f t="shared" si="0"/>
        <v>19.862068965517242</v>
      </c>
      <c r="K75" s="28"/>
      <c r="L75" s="84"/>
    </row>
    <row r="76" spans="1:12" s="4" customFormat="1" ht="30" customHeight="1" x14ac:dyDescent="0.25">
      <c r="A76" s="85">
        <v>53</v>
      </c>
      <c r="B76" s="28">
        <v>50</v>
      </c>
      <c r="C76" s="34">
        <v>10078794292</v>
      </c>
      <c r="D76" s="35" t="s">
        <v>141</v>
      </c>
      <c r="E76" s="65">
        <v>37768</v>
      </c>
      <c r="F76" s="29" t="s">
        <v>24</v>
      </c>
      <c r="G76" s="66" t="s">
        <v>86</v>
      </c>
      <c r="H76" s="103">
        <v>3.0310069444444449E-2</v>
      </c>
      <c r="I76" s="103">
        <f t="shared" si="1"/>
        <v>5.2193287037037052E-3</v>
      </c>
      <c r="J76" s="46">
        <f t="shared" si="0"/>
        <v>19.793814432989691</v>
      </c>
      <c r="K76" s="28"/>
      <c r="L76" s="84"/>
    </row>
    <row r="77" spans="1:12" s="4" customFormat="1" ht="30" customHeight="1" x14ac:dyDescent="0.25">
      <c r="A77" s="85">
        <v>54</v>
      </c>
      <c r="B77" s="28">
        <v>96</v>
      </c>
      <c r="C77" s="34">
        <v>10009047353</v>
      </c>
      <c r="D77" s="35" t="s">
        <v>142</v>
      </c>
      <c r="E77" s="65">
        <v>34520</v>
      </c>
      <c r="F77" s="29" t="s">
        <v>37</v>
      </c>
      <c r="G77" s="66" t="s">
        <v>51</v>
      </c>
      <c r="H77" s="103">
        <v>3.0509027777777777E-2</v>
      </c>
      <c r="I77" s="103">
        <f t="shared" si="1"/>
        <v>5.418287037037034E-3</v>
      </c>
      <c r="J77" s="46">
        <f t="shared" si="0"/>
        <v>19.666160849772382</v>
      </c>
      <c r="K77" s="28"/>
      <c r="L77" s="84"/>
    </row>
    <row r="78" spans="1:12" s="4" customFormat="1" ht="30" customHeight="1" x14ac:dyDescent="0.25">
      <c r="A78" s="85">
        <v>55</v>
      </c>
      <c r="B78" s="28">
        <v>107</v>
      </c>
      <c r="C78" s="34">
        <v>10006571126</v>
      </c>
      <c r="D78" s="35" t="s">
        <v>143</v>
      </c>
      <c r="E78" s="65">
        <v>31367</v>
      </c>
      <c r="F78" s="29" t="s">
        <v>24</v>
      </c>
      <c r="G78" s="66" t="s">
        <v>144</v>
      </c>
      <c r="H78" s="103">
        <v>3.0594444444444441E-2</v>
      </c>
      <c r="I78" s="103">
        <f t="shared" si="1"/>
        <v>5.5037037037036982E-3</v>
      </c>
      <c r="J78" s="46">
        <f t="shared" si="0"/>
        <v>19.614074914869466</v>
      </c>
      <c r="K78" s="28"/>
      <c r="L78" s="84"/>
    </row>
    <row r="79" spans="1:12" s="4" customFormat="1" ht="30" customHeight="1" x14ac:dyDescent="0.25">
      <c r="A79" s="85">
        <v>56</v>
      </c>
      <c r="B79" s="28">
        <v>104</v>
      </c>
      <c r="C79" s="34">
        <v>10095787480</v>
      </c>
      <c r="D79" s="35" t="s">
        <v>145</v>
      </c>
      <c r="E79" s="65">
        <v>37065</v>
      </c>
      <c r="F79" s="29" t="s">
        <v>37</v>
      </c>
      <c r="G79" s="66" t="s">
        <v>79</v>
      </c>
      <c r="H79" s="103">
        <v>3.0659722222222224E-2</v>
      </c>
      <c r="I79" s="103">
        <f t="shared" si="1"/>
        <v>5.5689814814814803E-3</v>
      </c>
      <c r="J79" s="46">
        <f t="shared" si="0"/>
        <v>19.569648924122312</v>
      </c>
      <c r="K79" s="28"/>
      <c r="L79" s="84"/>
    </row>
    <row r="80" spans="1:12" s="4" customFormat="1" ht="30" customHeight="1" x14ac:dyDescent="0.25">
      <c r="A80" s="85">
        <v>57</v>
      </c>
      <c r="B80" s="28">
        <v>75</v>
      </c>
      <c r="C80" s="34">
        <v>10036019215</v>
      </c>
      <c r="D80" s="35" t="s">
        <v>146</v>
      </c>
      <c r="E80" s="65">
        <v>37112</v>
      </c>
      <c r="F80" s="29" t="s">
        <v>24</v>
      </c>
      <c r="G80" s="66" t="s">
        <v>147</v>
      </c>
      <c r="H80" s="103">
        <v>3.0693981481481485E-2</v>
      </c>
      <c r="I80" s="103">
        <f t="shared" si="1"/>
        <v>5.603240740740742E-3</v>
      </c>
      <c r="J80" s="46">
        <f t="shared" si="0"/>
        <v>19.547511312217196</v>
      </c>
      <c r="K80" s="28"/>
      <c r="L80" s="84"/>
    </row>
    <row r="81" spans="1:12" s="4" customFormat="1" ht="30" customHeight="1" x14ac:dyDescent="0.25">
      <c r="A81" s="85">
        <v>58</v>
      </c>
      <c r="B81" s="28">
        <v>17</v>
      </c>
      <c r="C81" s="34">
        <v>10013773273</v>
      </c>
      <c r="D81" s="35" t="s">
        <v>148</v>
      </c>
      <c r="E81" s="65">
        <v>34566</v>
      </c>
      <c r="F81" s="29" t="s">
        <v>24</v>
      </c>
      <c r="G81" s="66" t="s">
        <v>47</v>
      </c>
      <c r="H81" s="103">
        <v>3.086400462962963E-2</v>
      </c>
      <c r="I81" s="103">
        <f t="shared" si="1"/>
        <v>5.7732638888888868E-3</v>
      </c>
      <c r="J81" s="46">
        <f t="shared" si="0"/>
        <v>19.437570303712036</v>
      </c>
      <c r="K81" s="28"/>
      <c r="L81" s="84"/>
    </row>
    <row r="82" spans="1:12" s="4" customFormat="1" ht="30" customHeight="1" x14ac:dyDescent="0.25">
      <c r="A82" s="85">
        <v>59</v>
      </c>
      <c r="B82" s="28">
        <v>53</v>
      </c>
      <c r="C82" s="34">
        <v>10105865881</v>
      </c>
      <c r="D82" s="35" t="s">
        <v>149</v>
      </c>
      <c r="E82" s="65">
        <v>37827</v>
      </c>
      <c r="F82" s="29" t="s">
        <v>37</v>
      </c>
      <c r="G82" s="66" t="s">
        <v>86</v>
      </c>
      <c r="H82" s="103">
        <v>3.0950231481481485E-2</v>
      </c>
      <c r="I82" s="103">
        <f t="shared" si="1"/>
        <v>5.8594907407407415E-3</v>
      </c>
      <c r="J82" s="46">
        <f t="shared" si="0"/>
        <v>19.386686611817503</v>
      </c>
      <c r="K82" s="28"/>
      <c r="L82" s="84"/>
    </row>
    <row r="83" spans="1:12" s="4" customFormat="1" ht="30" customHeight="1" x14ac:dyDescent="0.25">
      <c r="A83" s="85">
        <v>60</v>
      </c>
      <c r="B83" s="28">
        <v>90</v>
      </c>
      <c r="C83" s="34">
        <v>10010193367</v>
      </c>
      <c r="D83" s="35" t="s">
        <v>150</v>
      </c>
      <c r="E83" s="65">
        <v>36098</v>
      </c>
      <c r="F83" s="29" t="s">
        <v>24</v>
      </c>
      <c r="G83" s="66" t="s">
        <v>126</v>
      </c>
      <c r="H83" s="103">
        <v>3.0977199074074074E-2</v>
      </c>
      <c r="I83" s="103">
        <f t="shared" si="1"/>
        <v>5.8864583333333304E-3</v>
      </c>
      <c r="J83" s="46">
        <f t="shared" si="0"/>
        <v>19.372197309417039</v>
      </c>
      <c r="K83" s="28"/>
      <c r="L83" s="84"/>
    </row>
    <row r="84" spans="1:12" s="4" customFormat="1" ht="30" customHeight="1" x14ac:dyDescent="0.25">
      <c r="A84" s="85">
        <v>61</v>
      </c>
      <c r="B84" s="28">
        <v>23</v>
      </c>
      <c r="C84" s="34">
        <v>10089252310</v>
      </c>
      <c r="D84" s="35" t="s">
        <v>151</v>
      </c>
      <c r="E84" s="65">
        <v>38144</v>
      </c>
      <c r="F84" s="29" t="s">
        <v>37</v>
      </c>
      <c r="G84" s="66" t="s">
        <v>55</v>
      </c>
      <c r="H84" s="103">
        <v>3.1004976851851853E-2</v>
      </c>
      <c r="I84" s="103">
        <f t="shared" si="1"/>
        <v>5.9142361111111097E-3</v>
      </c>
      <c r="J84" s="46">
        <f t="shared" si="0"/>
        <v>19.350503919372901</v>
      </c>
      <c r="K84" s="28"/>
      <c r="L84" s="84"/>
    </row>
    <row r="85" spans="1:12" s="4" customFormat="1" ht="30" customHeight="1" x14ac:dyDescent="0.25">
      <c r="A85" s="85"/>
      <c r="B85" s="28">
        <v>110</v>
      </c>
      <c r="C85" s="34">
        <v>10073754134</v>
      </c>
      <c r="D85" s="35" t="s">
        <v>152</v>
      </c>
      <c r="E85" s="65">
        <v>37494</v>
      </c>
      <c r="F85" s="29" t="s">
        <v>24</v>
      </c>
      <c r="G85" s="66" t="s">
        <v>89</v>
      </c>
      <c r="H85" s="103">
        <v>3.1085532407407402E-2</v>
      </c>
      <c r="I85" s="103">
        <f t="shared" si="1"/>
        <v>5.9947916666666587E-3</v>
      </c>
      <c r="J85" s="46">
        <f t="shared" si="0"/>
        <v>19.300074460163813</v>
      </c>
      <c r="K85" s="28"/>
      <c r="L85" s="84"/>
    </row>
    <row r="86" spans="1:12" s="4" customFormat="1" ht="30" customHeight="1" x14ac:dyDescent="0.25">
      <c r="A86" s="85">
        <v>62</v>
      </c>
      <c r="B86" s="28">
        <v>66</v>
      </c>
      <c r="C86" s="34">
        <v>10036090347</v>
      </c>
      <c r="D86" s="35" t="s">
        <v>153</v>
      </c>
      <c r="E86" s="65">
        <v>37666</v>
      </c>
      <c r="F86" s="29" t="s">
        <v>37</v>
      </c>
      <c r="G86" s="66" t="s">
        <v>49</v>
      </c>
      <c r="H86" s="103">
        <v>3.1264699074074073E-2</v>
      </c>
      <c r="I86" s="103">
        <f t="shared" si="1"/>
        <v>6.1739583333333299E-3</v>
      </c>
      <c r="J86" s="46">
        <f t="shared" si="0"/>
        <v>19.192891521658645</v>
      </c>
      <c r="K86" s="28"/>
      <c r="L86" s="84"/>
    </row>
    <row r="87" spans="1:12" s="4" customFormat="1" ht="30" customHeight="1" x14ac:dyDescent="0.25">
      <c r="A87" s="85">
        <v>63</v>
      </c>
      <c r="B87" s="28">
        <v>97</v>
      </c>
      <c r="C87" s="34">
        <v>10054315334</v>
      </c>
      <c r="D87" s="35" t="s">
        <v>154</v>
      </c>
      <c r="E87" s="65">
        <v>38106</v>
      </c>
      <c r="F87" s="29" t="s">
        <v>37</v>
      </c>
      <c r="G87" s="66" t="s">
        <v>83</v>
      </c>
      <c r="H87" s="103">
        <v>3.1279282407407412E-2</v>
      </c>
      <c r="I87" s="103">
        <f t="shared" si="1"/>
        <v>6.1885416666666686E-3</v>
      </c>
      <c r="J87" s="46">
        <f t="shared" si="0"/>
        <v>19.178690344062154</v>
      </c>
      <c r="K87" s="28"/>
      <c r="L87" s="84"/>
    </row>
    <row r="88" spans="1:12" s="4" customFormat="1" ht="30" customHeight="1" x14ac:dyDescent="0.25">
      <c r="A88" s="85">
        <v>64</v>
      </c>
      <c r="B88" s="28">
        <v>69</v>
      </c>
      <c r="C88" s="34">
        <v>10055096081</v>
      </c>
      <c r="D88" s="35" t="s">
        <v>155</v>
      </c>
      <c r="E88" s="65">
        <v>38163</v>
      </c>
      <c r="F88" s="29" t="s">
        <v>37</v>
      </c>
      <c r="G88" s="66" t="s">
        <v>49</v>
      </c>
      <c r="H88" s="103">
        <v>3.1386689814814815E-2</v>
      </c>
      <c r="I88" s="103">
        <f t="shared" si="1"/>
        <v>6.2959490740740719E-3</v>
      </c>
      <c r="J88" s="46">
        <f t="shared" ref="J88:J125" si="2">IFERROR($K$19*3600/(HOUR(H88)*3600+MINUTE(H88)*60+SECOND(H88)),"")</f>
        <v>19.115044247787612</v>
      </c>
      <c r="K88" s="28"/>
      <c r="L88" s="84"/>
    </row>
    <row r="89" spans="1:12" s="4" customFormat="1" ht="30" customHeight="1" x14ac:dyDescent="0.25">
      <c r="A89" s="85">
        <v>65</v>
      </c>
      <c r="B89" s="28">
        <v>2</v>
      </c>
      <c r="C89" s="34">
        <v>10127948236</v>
      </c>
      <c r="D89" s="35" t="s">
        <v>156</v>
      </c>
      <c r="E89" s="65">
        <v>38283</v>
      </c>
      <c r="F89" s="29" t="s">
        <v>37</v>
      </c>
      <c r="G89" s="66" t="s">
        <v>54</v>
      </c>
      <c r="H89" s="103">
        <v>3.1424074074074076E-2</v>
      </c>
      <c r="I89" s="103">
        <f t="shared" ref="I89:I125" si="3">H89-$H$23</f>
        <v>6.3333333333333332E-3</v>
      </c>
      <c r="J89" s="46">
        <f t="shared" si="2"/>
        <v>19.093922651933703</v>
      </c>
      <c r="K89" s="28"/>
      <c r="L89" s="84"/>
    </row>
    <row r="90" spans="1:12" s="4" customFormat="1" ht="30" customHeight="1" x14ac:dyDescent="0.25">
      <c r="A90" s="85">
        <v>66</v>
      </c>
      <c r="B90" s="28">
        <v>49</v>
      </c>
      <c r="C90" s="34">
        <v>10058750557</v>
      </c>
      <c r="D90" s="35" t="s">
        <v>157</v>
      </c>
      <c r="E90" s="65">
        <v>38129</v>
      </c>
      <c r="F90" s="29" t="s">
        <v>37</v>
      </c>
      <c r="G90" s="66" t="s">
        <v>86</v>
      </c>
      <c r="H90" s="103">
        <v>3.1603819444444445E-2</v>
      </c>
      <c r="I90" s="103">
        <f t="shared" si="3"/>
        <v>6.5130787037037015E-3</v>
      </c>
      <c r="J90" s="46">
        <f t="shared" si="2"/>
        <v>18.982057854265836</v>
      </c>
      <c r="K90" s="28"/>
      <c r="L90" s="84"/>
    </row>
    <row r="91" spans="1:12" s="4" customFormat="1" ht="30" customHeight="1" x14ac:dyDescent="0.25">
      <c r="A91" s="85">
        <v>67</v>
      </c>
      <c r="B91" s="28">
        <v>82</v>
      </c>
      <c r="C91" s="34">
        <v>10101760761</v>
      </c>
      <c r="D91" s="35" t="s">
        <v>158</v>
      </c>
      <c r="E91" s="65">
        <v>37072</v>
      </c>
      <c r="F91" s="29" t="s">
        <v>37</v>
      </c>
      <c r="G91" s="66" t="s">
        <v>114</v>
      </c>
      <c r="H91" s="103">
        <v>3.1689004629629633E-2</v>
      </c>
      <c r="I91" s="103">
        <f t="shared" si="3"/>
        <v>6.5982638888888896E-3</v>
      </c>
      <c r="J91" s="46">
        <f t="shared" si="2"/>
        <v>18.933528122717313</v>
      </c>
      <c r="K91" s="28"/>
      <c r="L91" s="84"/>
    </row>
    <row r="92" spans="1:12" s="4" customFormat="1" ht="30" customHeight="1" x14ac:dyDescent="0.25">
      <c r="A92" s="85">
        <v>68</v>
      </c>
      <c r="B92" s="28">
        <v>27</v>
      </c>
      <c r="C92" s="34">
        <v>10140577131</v>
      </c>
      <c r="D92" s="35" t="s">
        <v>159</v>
      </c>
      <c r="E92" s="65">
        <v>35286</v>
      </c>
      <c r="F92" s="29" t="s">
        <v>45</v>
      </c>
      <c r="G92" s="66" t="s">
        <v>55</v>
      </c>
      <c r="H92" s="103">
        <v>3.1707060185185189E-2</v>
      </c>
      <c r="I92" s="103">
        <f t="shared" si="3"/>
        <v>6.6163194444444455E-3</v>
      </c>
      <c r="J92" s="46">
        <f t="shared" si="2"/>
        <v>18.926615553121579</v>
      </c>
      <c r="K92" s="28"/>
      <c r="L92" s="84"/>
    </row>
    <row r="93" spans="1:12" s="4" customFormat="1" ht="30" customHeight="1" x14ac:dyDescent="0.25">
      <c r="A93" s="85">
        <v>69</v>
      </c>
      <c r="B93" s="28">
        <v>106</v>
      </c>
      <c r="C93" s="34">
        <v>10005510186</v>
      </c>
      <c r="D93" s="35" t="s">
        <v>160</v>
      </c>
      <c r="E93" s="65">
        <v>32822</v>
      </c>
      <c r="F93" s="29" t="s">
        <v>21</v>
      </c>
      <c r="G93" s="66" t="s">
        <v>161</v>
      </c>
      <c r="H93" s="103">
        <v>3.1728703703703703E-2</v>
      </c>
      <c r="I93" s="103">
        <f t="shared" si="3"/>
        <v>6.6379629629629601E-3</v>
      </c>
      <c r="J93" s="46">
        <f t="shared" si="2"/>
        <v>18.912805545421378</v>
      </c>
      <c r="K93" s="28"/>
      <c r="L93" s="84"/>
    </row>
    <row r="94" spans="1:12" s="4" customFormat="1" ht="30" customHeight="1" x14ac:dyDescent="0.25">
      <c r="A94" s="85">
        <v>70</v>
      </c>
      <c r="B94" s="28">
        <v>45</v>
      </c>
      <c r="C94" s="34">
        <v>10036037605</v>
      </c>
      <c r="D94" s="35" t="s">
        <v>162</v>
      </c>
      <c r="E94" s="65">
        <v>37165</v>
      </c>
      <c r="F94" s="29" t="s">
        <v>24</v>
      </c>
      <c r="G94" s="66" t="s">
        <v>140</v>
      </c>
      <c r="H94" s="103">
        <v>3.1800694444444444E-2</v>
      </c>
      <c r="I94" s="103">
        <f t="shared" si="3"/>
        <v>6.7099537037037006E-3</v>
      </c>
      <c r="J94" s="46">
        <f t="shared" si="2"/>
        <v>18.8646288209607</v>
      </c>
      <c r="K94" s="28"/>
      <c r="L94" s="84"/>
    </row>
    <row r="95" spans="1:12" s="4" customFormat="1" ht="30" customHeight="1" x14ac:dyDescent="0.25">
      <c r="A95" s="85">
        <v>71</v>
      </c>
      <c r="B95" s="28">
        <v>71</v>
      </c>
      <c r="C95" s="34">
        <v>10036048820</v>
      </c>
      <c r="D95" s="35" t="s">
        <v>163</v>
      </c>
      <c r="E95" s="65">
        <v>37219</v>
      </c>
      <c r="F95" s="29" t="s">
        <v>24</v>
      </c>
      <c r="G95" s="66" t="s">
        <v>49</v>
      </c>
      <c r="H95" s="103">
        <v>3.1801157407407403E-2</v>
      </c>
      <c r="I95" s="103">
        <f t="shared" si="3"/>
        <v>6.7104166666666597E-3</v>
      </c>
      <c r="J95" s="46">
        <f t="shared" si="2"/>
        <v>18.8646288209607</v>
      </c>
      <c r="K95" s="28"/>
      <c r="L95" s="84"/>
    </row>
    <row r="96" spans="1:12" s="4" customFormat="1" ht="30" customHeight="1" x14ac:dyDescent="0.25">
      <c r="A96" s="85">
        <v>72</v>
      </c>
      <c r="B96" s="28">
        <v>103</v>
      </c>
      <c r="C96" s="34">
        <v>10013902104</v>
      </c>
      <c r="D96" s="35" t="s">
        <v>164</v>
      </c>
      <c r="E96" s="65">
        <v>35191</v>
      </c>
      <c r="F96" s="29" t="s">
        <v>24</v>
      </c>
      <c r="G96" s="66" t="s">
        <v>79</v>
      </c>
      <c r="H96" s="103">
        <v>3.1992708333333335E-2</v>
      </c>
      <c r="I96" s="103">
        <f t="shared" si="3"/>
        <v>6.9019675925925915E-3</v>
      </c>
      <c r="J96" s="46">
        <f t="shared" si="2"/>
        <v>18.755426917510853</v>
      </c>
      <c r="K96" s="28"/>
      <c r="L96" s="84"/>
    </row>
    <row r="97" spans="1:12" s="4" customFormat="1" ht="30" customHeight="1" x14ac:dyDescent="0.25">
      <c r="A97" s="85">
        <v>73</v>
      </c>
      <c r="B97" s="28">
        <v>38</v>
      </c>
      <c r="C97" s="34">
        <v>10091410760</v>
      </c>
      <c r="D97" s="35" t="s">
        <v>165</v>
      </c>
      <c r="E97" s="65">
        <v>38265</v>
      </c>
      <c r="F97" s="29" t="s">
        <v>24</v>
      </c>
      <c r="G97" s="66" t="s">
        <v>93</v>
      </c>
      <c r="H97" s="103">
        <v>3.2246064814814818E-2</v>
      </c>
      <c r="I97" s="103">
        <f t="shared" si="3"/>
        <v>7.1553240740740744E-3</v>
      </c>
      <c r="J97" s="46">
        <f t="shared" si="2"/>
        <v>18.607322325915291</v>
      </c>
      <c r="K97" s="28"/>
      <c r="L97" s="84"/>
    </row>
    <row r="98" spans="1:12" s="4" customFormat="1" ht="30" customHeight="1" x14ac:dyDescent="0.25">
      <c r="A98" s="85">
        <v>74</v>
      </c>
      <c r="B98" s="28">
        <v>108</v>
      </c>
      <c r="C98" s="34">
        <v>10080986896</v>
      </c>
      <c r="D98" s="35" t="s">
        <v>166</v>
      </c>
      <c r="E98" s="65">
        <v>37886</v>
      </c>
      <c r="F98" s="29" t="s">
        <v>37</v>
      </c>
      <c r="G98" s="66" t="s">
        <v>48</v>
      </c>
      <c r="H98" s="103">
        <v>3.2314583333333334E-2</v>
      </c>
      <c r="I98" s="103">
        <f t="shared" si="3"/>
        <v>7.2238425925925907E-3</v>
      </c>
      <c r="J98" s="46">
        <f t="shared" si="2"/>
        <v>18.567335243553007</v>
      </c>
      <c r="K98" s="28"/>
      <c r="L98" s="84"/>
    </row>
    <row r="99" spans="1:12" s="4" customFormat="1" ht="30" customHeight="1" x14ac:dyDescent="0.25">
      <c r="A99" s="85">
        <v>75</v>
      </c>
      <c r="B99" s="28">
        <v>47</v>
      </c>
      <c r="C99" s="34">
        <v>10034959184</v>
      </c>
      <c r="D99" s="35" t="s">
        <v>167</v>
      </c>
      <c r="E99" s="65">
        <v>36392</v>
      </c>
      <c r="F99" s="29" t="s">
        <v>45</v>
      </c>
      <c r="G99" s="66" t="s">
        <v>140</v>
      </c>
      <c r="H99" s="103">
        <v>3.2346412037037038E-2</v>
      </c>
      <c r="I99" s="103">
        <f t="shared" si="3"/>
        <v>7.2556712962962948E-3</v>
      </c>
      <c r="J99" s="46">
        <f t="shared" si="2"/>
        <v>18.547406082289804</v>
      </c>
      <c r="K99" s="28"/>
      <c r="L99" s="84"/>
    </row>
    <row r="100" spans="1:12" s="4" customFormat="1" ht="30" customHeight="1" x14ac:dyDescent="0.25">
      <c r="A100" s="85">
        <v>76</v>
      </c>
      <c r="B100" s="28">
        <v>93</v>
      </c>
      <c r="C100" s="34">
        <v>10080039633</v>
      </c>
      <c r="D100" s="35" t="s">
        <v>168</v>
      </c>
      <c r="E100" s="65">
        <v>36833</v>
      </c>
      <c r="F100" s="29" t="s">
        <v>45</v>
      </c>
      <c r="G100" s="66" t="s">
        <v>126</v>
      </c>
      <c r="H100" s="103">
        <v>3.2435185185185185E-2</v>
      </c>
      <c r="I100" s="103">
        <f t="shared" si="3"/>
        <v>7.3444444444444416E-3</v>
      </c>
      <c r="J100" s="46">
        <f t="shared" si="2"/>
        <v>18.501070663811564</v>
      </c>
      <c r="K100" s="28"/>
      <c r="L100" s="84"/>
    </row>
    <row r="101" spans="1:12" s="4" customFormat="1" ht="30" customHeight="1" x14ac:dyDescent="0.25">
      <c r="A101" s="85">
        <v>77</v>
      </c>
      <c r="B101" s="28">
        <v>11</v>
      </c>
      <c r="C101" s="34">
        <v>10080036195</v>
      </c>
      <c r="D101" s="35" t="s">
        <v>169</v>
      </c>
      <c r="E101" s="65">
        <v>38031</v>
      </c>
      <c r="F101" s="29" t="s">
        <v>24</v>
      </c>
      <c r="G101" s="66" t="s">
        <v>47</v>
      </c>
      <c r="H101" s="103">
        <v>3.24400462962963E-2</v>
      </c>
      <c r="I101" s="103">
        <f t="shared" si="3"/>
        <v>7.3493055555555568E-3</v>
      </c>
      <c r="J101" s="46">
        <f t="shared" si="2"/>
        <v>18.49447021048876</v>
      </c>
      <c r="K101" s="28"/>
      <c r="L101" s="84"/>
    </row>
    <row r="102" spans="1:12" s="4" customFormat="1" ht="30" customHeight="1" x14ac:dyDescent="0.25">
      <c r="A102" s="85">
        <v>78</v>
      </c>
      <c r="B102" s="28">
        <v>87</v>
      </c>
      <c r="C102" s="34">
        <v>10131265737</v>
      </c>
      <c r="D102" s="35" t="s">
        <v>170</v>
      </c>
      <c r="E102" s="65">
        <v>32207</v>
      </c>
      <c r="F102" s="29" t="s">
        <v>21</v>
      </c>
      <c r="G102" s="66" t="s">
        <v>171</v>
      </c>
      <c r="H102" s="103">
        <v>3.2534143518518521E-2</v>
      </c>
      <c r="I102" s="103">
        <f t="shared" si="3"/>
        <v>7.443402777777778E-3</v>
      </c>
      <c r="J102" s="46">
        <f t="shared" si="2"/>
        <v>18.441835645677696</v>
      </c>
      <c r="K102" s="28"/>
      <c r="L102" s="84"/>
    </row>
    <row r="103" spans="1:12" s="4" customFormat="1" ht="30" customHeight="1" x14ac:dyDescent="0.25">
      <c r="A103" s="85">
        <v>79</v>
      </c>
      <c r="B103" s="28">
        <v>22</v>
      </c>
      <c r="C103" s="34">
        <v>10060269316</v>
      </c>
      <c r="D103" s="35" t="s">
        <v>172</v>
      </c>
      <c r="E103" s="65">
        <v>38158</v>
      </c>
      <c r="F103" s="29" t="s">
        <v>37</v>
      </c>
      <c r="G103" s="66" t="s">
        <v>55</v>
      </c>
      <c r="H103" s="103">
        <v>3.2608796296296295E-2</v>
      </c>
      <c r="I103" s="103">
        <f t="shared" si="3"/>
        <v>7.5180555555555521E-3</v>
      </c>
      <c r="J103" s="46">
        <f t="shared" si="2"/>
        <v>18.402555910543132</v>
      </c>
      <c r="K103" s="28"/>
      <c r="L103" s="84"/>
    </row>
    <row r="104" spans="1:12" s="4" customFormat="1" ht="30" customHeight="1" x14ac:dyDescent="0.25">
      <c r="A104" s="85">
        <v>80</v>
      </c>
      <c r="B104" s="28">
        <v>40</v>
      </c>
      <c r="C104" s="34">
        <v>10091418137</v>
      </c>
      <c r="D104" s="35" t="s">
        <v>173</v>
      </c>
      <c r="E104" s="65">
        <v>38079</v>
      </c>
      <c r="F104" s="29" t="s">
        <v>37</v>
      </c>
      <c r="G104" s="66" t="s">
        <v>53</v>
      </c>
      <c r="H104" s="103">
        <v>3.269236111111111E-2</v>
      </c>
      <c r="I104" s="103">
        <f t="shared" si="3"/>
        <v>7.6016203703703662E-3</v>
      </c>
      <c r="J104" s="46">
        <f t="shared" si="2"/>
        <v>18.350442477876108</v>
      </c>
      <c r="K104" s="28"/>
      <c r="L104" s="84"/>
    </row>
    <row r="105" spans="1:12" s="4" customFormat="1" ht="30" customHeight="1" x14ac:dyDescent="0.25">
      <c r="A105" s="85">
        <v>81</v>
      </c>
      <c r="B105" s="28">
        <v>31</v>
      </c>
      <c r="C105" s="34">
        <v>10104926601</v>
      </c>
      <c r="D105" s="35" t="s">
        <v>174</v>
      </c>
      <c r="E105" s="65">
        <v>38118</v>
      </c>
      <c r="F105" s="29" t="s">
        <v>37</v>
      </c>
      <c r="G105" s="66" t="s">
        <v>56</v>
      </c>
      <c r="H105" s="103">
        <v>3.2787615740740739E-2</v>
      </c>
      <c r="I105" s="103">
        <f t="shared" si="3"/>
        <v>7.6968749999999954E-3</v>
      </c>
      <c r="J105" s="46">
        <f t="shared" si="2"/>
        <v>18.298623367454994</v>
      </c>
      <c r="K105" s="28"/>
      <c r="L105" s="84"/>
    </row>
    <row r="106" spans="1:12" s="4" customFormat="1" ht="30" customHeight="1" x14ac:dyDescent="0.25">
      <c r="A106" s="85">
        <v>82</v>
      </c>
      <c r="B106" s="28">
        <v>48</v>
      </c>
      <c r="C106" s="34">
        <v>10021681504</v>
      </c>
      <c r="D106" s="35" t="s">
        <v>175</v>
      </c>
      <c r="E106" s="65">
        <v>34232</v>
      </c>
      <c r="F106" s="29" t="s">
        <v>45</v>
      </c>
      <c r="G106" s="66" t="s">
        <v>140</v>
      </c>
      <c r="H106" s="103">
        <v>3.3007986111111116E-2</v>
      </c>
      <c r="I106" s="103">
        <f t="shared" si="3"/>
        <v>7.9172453703703731E-3</v>
      </c>
      <c r="J106" s="46">
        <f t="shared" si="2"/>
        <v>18.17671809256662</v>
      </c>
      <c r="K106" s="28"/>
      <c r="L106" s="84"/>
    </row>
    <row r="107" spans="1:12" s="4" customFormat="1" ht="30" customHeight="1" x14ac:dyDescent="0.25">
      <c r="A107" s="85">
        <v>83</v>
      </c>
      <c r="B107" s="28">
        <v>21</v>
      </c>
      <c r="C107" s="34">
        <v>10091971744</v>
      </c>
      <c r="D107" s="35" t="s">
        <v>176</v>
      </c>
      <c r="E107" s="65">
        <v>38145</v>
      </c>
      <c r="F107" s="29" t="s">
        <v>37</v>
      </c>
      <c r="G107" s="66" t="s">
        <v>55</v>
      </c>
      <c r="H107" s="103">
        <v>3.3025925925925924E-2</v>
      </c>
      <c r="I107" s="103">
        <f t="shared" si="3"/>
        <v>7.9351851851851805E-3</v>
      </c>
      <c r="J107" s="46">
        <f t="shared" si="2"/>
        <v>18.170347003154575</v>
      </c>
      <c r="K107" s="28"/>
      <c r="L107" s="84"/>
    </row>
    <row r="108" spans="1:12" s="4" customFormat="1" ht="30" customHeight="1" x14ac:dyDescent="0.25">
      <c r="A108" s="85">
        <v>84</v>
      </c>
      <c r="B108" s="28">
        <v>109</v>
      </c>
      <c r="C108" s="34">
        <v>10141649888</v>
      </c>
      <c r="D108" s="35" t="s">
        <v>177</v>
      </c>
      <c r="E108" s="65">
        <v>32047</v>
      </c>
      <c r="F108" s="29" t="s">
        <v>37</v>
      </c>
      <c r="G108" s="66" t="s">
        <v>48</v>
      </c>
      <c r="H108" s="103">
        <v>3.3026736111111114E-2</v>
      </c>
      <c r="I108" s="103">
        <f t="shared" si="3"/>
        <v>7.935995370370371E-3</v>
      </c>
      <c r="J108" s="46">
        <f t="shared" si="2"/>
        <v>18.163980378416259</v>
      </c>
      <c r="K108" s="28"/>
      <c r="L108" s="84"/>
    </row>
    <row r="109" spans="1:12" s="4" customFormat="1" ht="30" customHeight="1" x14ac:dyDescent="0.25">
      <c r="A109" s="85">
        <v>85</v>
      </c>
      <c r="B109" s="28">
        <v>101</v>
      </c>
      <c r="C109" s="34">
        <v>10095959858</v>
      </c>
      <c r="D109" s="35" t="s">
        <v>178</v>
      </c>
      <c r="E109" s="65">
        <v>31117</v>
      </c>
      <c r="F109" s="29" t="s">
        <v>37</v>
      </c>
      <c r="G109" s="66" t="s">
        <v>179</v>
      </c>
      <c r="H109" s="103">
        <v>3.3069560185185191E-2</v>
      </c>
      <c r="I109" s="103">
        <f t="shared" si="3"/>
        <v>7.9788194444444481E-3</v>
      </c>
      <c r="J109" s="46">
        <f t="shared" si="2"/>
        <v>18.144907245362269</v>
      </c>
      <c r="K109" s="28"/>
      <c r="L109" s="84"/>
    </row>
    <row r="110" spans="1:12" s="4" customFormat="1" ht="30" customHeight="1" x14ac:dyDescent="0.25">
      <c r="A110" s="85">
        <v>86</v>
      </c>
      <c r="B110" s="28">
        <v>58</v>
      </c>
      <c r="C110" s="34">
        <v>10015266568</v>
      </c>
      <c r="D110" s="35" t="s">
        <v>180</v>
      </c>
      <c r="E110" s="65">
        <v>36288</v>
      </c>
      <c r="F110" s="29" t="s">
        <v>24</v>
      </c>
      <c r="G110" s="66" t="s">
        <v>52</v>
      </c>
      <c r="H110" s="103">
        <v>3.3176273148148146E-2</v>
      </c>
      <c r="I110" s="103">
        <f t="shared" si="3"/>
        <v>8.0855324074074024E-3</v>
      </c>
      <c r="J110" s="46">
        <f t="shared" si="2"/>
        <v>18.087927424982553</v>
      </c>
      <c r="K110" s="28"/>
      <c r="L110" s="84"/>
    </row>
    <row r="111" spans="1:12" s="4" customFormat="1" ht="30" customHeight="1" x14ac:dyDescent="0.25">
      <c r="A111" s="85">
        <v>87</v>
      </c>
      <c r="B111" s="28">
        <v>88</v>
      </c>
      <c r="C111" s="34">
        <v>10034925438</v>
      </c>
      <c r="D111" s="35" t="s">
        <v>181</v>
      </c>
      <c r="E111" s="65">
        <v>36192</v>
      </c>
      <c r="F111" s="29" t="s">
        <v>24</v>
      </c>
      <c r="G111" s="66" t="s">
        <v>182</v>
      </c>
      <c r="H111" s="103">
        <v>3.3377893518518519E-2</v>
      </c>
      <c r="I111" s="103">
        <f t="shared" si="3"/>
        <v>8.2871527777777752E-3</v>
      </c>
      <c r="J111" s="46">
        <f t="shared" si="2"/>
        <v>17.975034674063799</v>
      </c>
      <c r="K111" s="28"/>
      <c r="L111" s="84"/>
    </row>
    <row r="112" spans="1:12" s="4" customFormat="1" ht="30" customHeight="1" x14ac:dyDescent="0.25">
      <c r="A112" s="85">
        <v>88</v>
      </c>
      <c r="B112" s="28">
        <v>46</v>
      </c>
      <c r="C112" s="34">
        <v>10064166490</v>
      </c>
      <c r="D112" s="35" t="s">
        <v>183</v>
      </c>
      <c r="E112" s="65">
        <v>37406</v>
      </c>
      <c r="F112" s="29" t="s">
        <v>37</v>
      </c>
      <c r="G112" s="66" t="s">
        <v>140</v>
      </c>
      <c r="H112" s="103">
        <v>3.3476736111111106E-2</v>
      </c>
      <c r="I112" s="103">
        <f t="shared" si="3"/>
        <v>8.3859953703703631E-3</v>
      </c>
      <c r="J112" s="46">
        <f t="shared" si="2"/>
        <v>17.925311203319502</v>
      </c>
      <c r="K112" s="28"/>
      <c r="L112" s="84"/>
    </row>
    <row r="113" spans="1:12" s="4" customFormat="1" ht="30" customHeight="1" x14ac:dyDescent="0.25">
      <c r="A113" s="85">
        <v>89</v>
      </c>
      <c r="B113" s="28">
        <v>77</v>
      </c>
      <c r="C113" s="34">
        <v>10105935195</v>
      </c>
      <c r="D113" s="35" t="s">
        <v>184</v>
      </c>
      <c r="E113" s="65">
        <v>38190</v>
      </c>
      <c r="F113" s="29" t="s">
        <v>37</v>
      </c>
      <c r="G113" s="66" t="s">
        <v>185</v>
      </c>
      <c r="H113" s="103">
        <v>3.3542476851851848E-2</v>
      </c>
      <c r="I113" s="103">
        <f t="shared" si="3"/>
        <v>8.4517361111111043E-3</v>
      </c>
      <c r="J113" s="46">
        <f t="shared" si="2"/>
        <v>17.888198757763973</v>
      </c>
      <c r="K113" s="28"/>
      <c r="L113" s="84"/>
    </row>
    <row r="114" spans="1:12" s="4" customFormat="1" ht="30" customHeight="1" x14ac:dyDescent="0.25">
      <c r="A114" s="85">
        <v>90</v>
      </c>
      <c r="B114" s="28">
        <v>4</v>
      </c>
      <c r="C114" s="34">
        <v>10094941661</v>
      </c>
      <c r="D114" s="35" t="s">
        <v>186</v>
      </c>
      <c r="E114" s="65">
        <v>38106</v>
      </c>
      <c r="F114" s="29" t="s">
        <v>37</v>
      </c>
      <c r="G114" s="66" t="s">
        <v>47</v>
      </c>
      <c r="H114" s="103">
        <v>3.3566319444444444E-2</v>
      </c>
      <c r="I114" s="103">
        <f t="shared" si="3"/>
        <v>8.4755787037037005E-3</v>
      </c>
      <c r="J114" s="46">
        <f t="shared" si="2"/>
        <v>17.875862068965517</v>
      </c>
      <c r="K114" s="28"/>
      <c r="L114" s="84"/>
    </row>
    <row r="115" spans="1:12" s="4" customFormat="1" ht="30" customHeight="1" x14ac:dyDescent="0.25">
      <c r="A115" s="85">
        <v>91</v>
      </c>
      <c r="B115" s="28">
        <v>32</v>
      </c>
      <c r="C115" s="34">
        <v>10090445915</v>
      </c>
      <c r="D115" s="35" t="s">
        <v>187</v>
      </c>
      <c r="E115" s="65">
        <v>38261</v>
      </c>
      <c r="F115" s="29" t="s">
        <v>37</v>
      </c>
      <c r="G115" s="66" t="s">
        <v>56</v>
      </c>
      <c r="H115" s="103">
        <v>3.3739004629629629E-2</v>
      </c>
      <c r="I115" s="103">
        <f t="shared" si="3"/>
        <v>8.6482638888888859E-3</v>
      </c>
      <c r="J115" s="46">
        <f t="shared" si="2"/>
        <v>17.783876500857634</v>
      </c>
      <c r="K115" s="28"/>
      <c r="L115" s="84"/>
    </row>
    <row r="116" spans="1:12" s="4" customFormat="1" ht="30" customHeight="1" x14ac:dyDescent="0.25">
      <c r="A116" s="85">
        <v>92</v>
      </c>
      <c r="B116" s="28">
        <v>70</v>
      </c>
      <c r="C116" s="34">
        <v>10034943626</v>
      </c>
      <c r="D116" s="35" t="s">
        <v>188</v>
      </c>
      <c r="E116" s="65">
        <v>36727</v>
      </c>
      <c r="F116" s="29" t="s">
        <v>37</v>
      </c>
      <c r="G116" s="66" t="s">
        <v>49</v>
      </c>
      <c r="H116" s="103">
        <v>3.4091087962962958E-2</v>
      </c>
      <c r="I116" s="103">
        <f t="shared" si="3"/>
        <v>9.0003472222222151E-3</v>
      </c>
      <c r="J116" s="46">
        <f t="shared" si="2"/>
        <v>17.602716468590831</v>
      </c>
      <c r="K116" s="28"/>
      <c r="L116" s="84"/>
    </row>
    <row r="117" spans="1:12" s="4" customFormat="1" ht="30" customHeight="1" x14ac:dyDescent="0.25">
      <c r="A117" s="85">
        <v>93</v>
      </c>
      <c r="B117" s="28">
        <v>19</v>
      </c>
      <c r="C117" s="34">
        <v>10036050739</v>
      </c>
      <c r="D117" s="35" t="s">
        <v>189</v>
      </c>
      <c r="E117" s="65">
        <v>37795</v>
      </c>
      <c r="F117" s="29" t="s">
        <v>37</v>
      </c>
      <c r="G117" s="66" t="s">
        <v>55</v>
      </c>
      <c r="H117" s="103">
        <v>3.4278125E-2</v>
      </c>
      <c r="I117" s="103">
        <f t="shared" si="3"/>
        <v>9.1873842592592563E-3</v>
      </c>
      <c r="J117" s="46">
        <f t="shared" si="2"/>
        <v>17.501688048615801</v>
      </c>
      <c r="K117" s="28"/>
      <c r="L117" s="84"/>
    </row>
    <row r="118" spans="1:12" s="4" customFormat="1" ht="30" customHeight="1" x14ac:dyDescent="0.25">
      <c r="A118" s="85">
        <v>94</v>
      </c>
      <c r="B118" s="28">
        <v>20</v>
      </c>
      <c r="C118" s="34">
        <v>10091718433</v>
      </c>
      <c r="D118" s="35" t="s">
        <v>190</v>
      </c>
      <c r="E118" s="65">
        <v>38335</v>
      </c>
      <c r="F118" s="29" t="s">
        <v>37</v>
      </c>
      <c r="G118" s="66" t="s">
        <v>55</v>
      </c>
      <c r="H118" s="103">
        <v>3.4352083333333332E-2</v>
      </c>
      <c r="I118" s="103">
        <f t="shared" si="3"/>
        <v>9.2613425925925884E-3</v>
      </c>
      <c r="J118" s="46">
        <f t="shared" si="2"/>
        <v>17.466307277628033</v>
      </c>
      <c r="K118" s="28"/>
      <c r="L118" s="84"/>
    </row>
    <row r="119" spans="1:12" s="4" customFormat="1" ht="30" customHeight="1" x14ac:dyDescent="0.25">
      <c r="A119" s="85">
        <v>95</v>
      </c>
      <c r="B119" s="28">
        <v>18</v>
      </c>
      <c r="C119" s="34">
        <v>10068485923</v>
      </c>
      <c r="D119" s="35" t="s">
        <v>191</v>
      </c>
      <c r="E119" s="65">
        <v>38077</v>
      </c>
      <c r="F119" s="29" t="s">
        <v>45</v>
      </c>
      <c r="G119" s="66" t="s">
        <v>55</v>
      </c>
      <c r="H119" s="103">
        <v>3.4408449074074074E-2</v>
      </c>
      <c r="I119" s="103">
        <f t="shared" si="3"/>
        <v>9.3177083333333306E-3</v>
      </c>
      <c r="J119" s="46">
        <f t="shared" si="2"/>
        <v>17.436932391523712</v>
      </c>
      <c r="K119" s="28"/>
      <c r="L119" s="84"/>
    </row>
    <row r="120" spans="1:12" s="4" customFormat="1" ht="30" customHeight="1" x14ac:dyDescent="0.25">
      <c r="A120" s="85">
        <v>96</v>
      </c>
      <c r="B120" s="28">
        <v>95</v>
      </c>
      <c r="C120" s="34">
        <v>10014375885</v>
      </c>
      <c r="D120" s="35" t="s">
        <v>192</v>
      </c>
      <c r="E120" s="65">
        <v>35577</v>
      </c>
      <c r="F120" s="29" t="s">
        <v>24</v>
      </c>
      <c r="G120" s="66" t="s">
        <v>51</v>
      </c>
      <c r="H120" s="103">
        <v>3.4732870370370365E-2</v>
      </c>
      <c r="I120" s="103">
        <f t="shared" si="3"/>
        <v>9.642129629629622E-3</v>
      </c>
      <c r="J120" s="46">
        <f t="shared" si="2"/>
        <v>17.274241919360215</v>
      </c>
      <c r="K120" s="28"/>
      <c r="L120" s="84"/>
    </row>
    <row r="121" spans="1:12" s="4" customFormat="1" ht="30" customHeight="1" x14ac:dyDescent="0.25">
      <c r="A121" s="85">
        <v>97</v>
      </c>
      <c r="B121" s="28">
        <v>76</v>
      </c>
      <c r="C121" s="34">
        <v>10093996317</v>
      </c>
      <c r="D121" s="35" t="s">
        <v>193</v>
      </c>
      <c r="E121" s="65">
        <v>29092</v>
      </c>
      <c r="F121" s="29" t="s">
        <v>37</v>
      </c>
      <c r="G121" s="66" t="s">
        <v>147</v>
      </c>
      <c r="H121" s="103">
        <v>3.4969444444444449E-2</v>
      </c>
      <c r="I121" s="103">
        <f t="shared" si="3"/>
        <v>9.8787037037037055E-3</v>
      </c>
      <c r="J121" s="46">
        <f t="shared" si="2"/>
        <v>17.159880834160873</v>
      </c>
      <c r="K121" s="28"/>
      <c r="L121" s="84"/>
    </row>
    <row r="122" spans="1:12" s="4" customFormat="1" ht="30" customHeight="1" x14ac:dyDescent="0.25">
      <c r="A122" s="85">
        <v>98</v>
      </c>
      <c r="B122" s="28">
        <v>67</v>
      </c>
      <c r="C122" s="34">
        <v>10077688896</v>
      </c>
      <c r="D122" s="35" t="s">
        <v>194</v>
      </c>
      <c r="E122" s="65">
        <v>38098</v>
      </c>
      <c r="F122" s="29" t="s">
        <v>37</v>
      </c>
      <c r="G122" s="66" t="s">
        <v>49</v>
      </c>
      <c r="H122" s="103">
        <v>3.5463773148148144E-2</v>
      </c>
      <c r="I122" s="103">
        <f t="shared" si="3"/>
        <v>1.03730324074074E-2</v>
      </c>
      <c r="J122" s="46">
        <f t="shared" si="2"/>
        <v>16.919060052219322</v>
      </c>
      <c r="K122" s="28"/>
      <c r="L122" s="84"/>
    </row>
    <row r="123" spans="1:12" s="4" customFormat="1" ht="30" customHeight="1" x14ac:dyDescent="0.25">
      <c r="A123" s="85">
        <v>99</v>
      </c>
      <c r="B123" s="28">
        <v>3</v>
      </c>
      <c r="C123" s="34">
        <v>10012927151</v>
      </c>
      <c r="D123" s="35" t="s">
        <v>195</v>
      </c>
      <c r="E123" s="65">
        <v>33316</v>
      </c>
      <c r="F123" s="29" t="s">
        <v>37</v>
      </c>
      <c r="G123" s="66" t="s">
        <v>54</v>
      </c>
      <c r="H123" s="103">
        <v>3.5957870370370369E-2</v>
      </c>
      <c r="I123" s="103">
        <f t="shared" si="3"/>
        <v>1.0867129629629626E-2</v>
      </c>
      <c r="J123" s="46">
        <f t="shared" si="2"/>
        <v>16.68490505310589</v>
      </c>
      <c r="K123" s="28"/>
      <c r="L123" s="84"/>
    </row>
    <row r="124" spans="1:12" s="4" customFormat="1" ht="30" customHeight="1" x14ac:dyDescent="0.25">
      <c r="A124" s="85">
        <v>100</v>
      </c>
      <c r="B124" s="28">
        <v>44</v>
      </c>
      <c r="C124" s="34">
        <v>10089459040</v>
      </c>
      <c r="D124" s="35" t="s">
        <v>196</v>
      </c>
      <c r="E124" s="65">
        <v>38118</v>
      </c>
      <c r="F124" s="29" t="s">
        <v>37</v>
      </c>
      <c r="G124" s="66" t="s">
        <v>140</v>
      </c>
      <c r="H124" s="103">
        <v>3.8469444444444445E-2</v>
      </c>
      <c r="I124" s="103">
        <f t="shared" si="3"/>
        <v>1.3378703703703702E-2</v>
      </c>
      <c r="J124" s="46">
        <f t="shared" si="2"/>
        <v>15.595667870036101</v>
      </c>
      <c r="K124" s="28"/>
      <c r="L124" s="84"/>
    </row>
    <row r="125" spans="1:12" s="4" customFormat="1" ht="30" customHeight="1" x14ac:dyDescent="0.25">
      <c r="A125" s="85">
        <v>101</v>
      </c>
      <c r="B125" s="28">
        <v>102</v>
      </c>
      <c r="C125" s="34">
        <v>10119755978</v>
      </c>
      <c r="D125" s="35" t="s">
        <v>197</v>
      </c>
      <c r="E125" s="65">
        <v>38025</v>
      </c>
      <c r="F125" s="29" t="s">
        <v>45</v>
      </c>
      <c r="G125" s="66" t="s">
        <v>179</v>
      </c>
      <c r="H125" s="103">
        <v>4.0966087962962965E-2</v>
      </c>
      <c r="I125" s="103">
        <f t="shared" si="3"/>
        <v>1.5875347222222221E-2</v>
      </c>
      <c r="J125" s="46">
        <f t="shared" si="2"/>
        <v>14.648205707827071</v>
      </c>
      <c r="K125" s="28"/>
      <c r="L125" s="84"/>
    </row>
    <row r="126" spans="1:12" s="4" customFormat="1" ht="30" customHeight="1" x14ac:dyDescent="0.25">
      <c r="A126" s="85" t="s">
        <v>198</v>
      </c>
      <c r="B126" s="28">
        <v>57</v>
      </c>
      <c r="C126" s="34">
        <v>10083879823</v>
      </c>
      <c r="D126" s="35" t="s">
        <v>199</v>
      </c>
      <c r="E126" s="65">
        <v>38312</v>
      </c>
      <c r="F126" s="29" t="s">
        <v>37</v>
      </c>
      <c r="G126" s="66" t="s">
        <v>52</v>
      </c>
      <c r="H126" s="103"/>
      <c r="I126" s="103"/>
      <c r="J126" s="46"/>
      <c r="K126" s="28"/>
      <c r="L126" s="84"/>
    </row>
    <row r="127" spans="1:12" s="4" customFormat="1" ht="30" customHeight="1" thickBot="1" x14ac:dyDescent="0.3">
      <c r="A127" s="100" t="s">
        <v>198</v>
      </c>
      <c r="B127" s="92">
        <v>89</v>
      </c>
      <c r="C127" s="87">
        <v>10034912203</v>
      </c>
      <c r="D127" s="88" t="s">
        <v>200</v>
      </c>
      <c r="E127" s="89">
        <v>36644</v>
      </c>
      <c r="F127" s="90" t="s">
        <v>24</v>
      </c>
      <c r="G127" s="91" t="s">
        <v>126</v>
      </c>
      <c r="H127" s="104"/>
      <c r="I127" s="104"/>
      <c r="J127" s="78"/>
      <c r="K127" s="92"/>
      <c r="L127" s="93"/>
    </row>
    <row r="128" spans="1:12" s="4" customFormat="1" ht="52.2" hidden="1" customHeight="1" thickTop="1" x14ac:dyDescent="0.25">
      <c r="A128" s="129" t="s">
        <v>204</v>
      </c>
      <c r="B128" s="129"/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</row>
    <row r="129" spans="1:12" ht="16.2" customHeight="1" thickTop="1" thickBot="1" x14ac:dyDescent="0.35">
      <c r="A129" s="68"/>
      <c r="B129" s="94"/>
      <c r="C129" s="94"/>
      <c r="D129" s="95"/>
      <c r="E129" s="96"/>
      <c r="F129" s="97"/>
      <c r="G129" s="96"/>
      <c r="H129" s="83"/>
      <c r="I129" s="83"/>
      <c r="J129" s="47"/>
      <c r="K129" s="83"/>
      <c r="L129" s="83"/>
    </row>
    <row r="130" spans="1:12" ht="15" thickTop="1" x14ac:dyDescent="0.25">
      <c r="A130" s="121" t="s">
        <v>5</v>
      </c>
      <c r="B130" s="122"/>
      <c r="C130" s="122"/>
      <c r="D130" s="122"/>
      <c r="E130" s="122"/>
      <c r="F130" s="122"/>
      <c r="G130" s="122" t="s">
        <v>6</v>
      </c>
      <c r="H130" s="122"/>
      <c r="I130" s="122"/>
      <c r="J130" s="122"/>
      <c r="K130" s="122"/>
      <c r="L130" s="123"/>
    </row>
    <row r="131" spans="1:12" x14ac:dyDescent="0.25">
      <c r="A131" s="69" t="s">
        <v>27</v>
      </c>
      <c r="B131" s="8"/>
      <c r="C131" s="75" t="s">
        <v>74</v>
      </c>
      <c r="D131" s="25"/>
      <c r="E131" s="50"/>
      <c r="F131" s="57"/>
      <c r="G131" s="37" t="s">
        <v>38</v>
      </c>
      <c r="H131" s="102">
        <v>28</v>
      </c>
      <c r="I131" s="50"/>
      <c r="J131" s="51"/>
      <c r="K131" s="48" t="s">
        <v>36</v>
      </c>
      <c r="L131" s="56">
        <f>COUNTIF(F15:F127,"ЗМС")</f>
        <v>0</v>
      </c>
    </row>
    <row r="132" spans="1:12" x14ac:dyDescent="0.25">
      <c r="A132" s="69" t="s">
        <v>28</v>
      </c>
      <c r="B132" s="8"/>
      <c r="C132" s="76">
        <v>0.37</v>
      </c>
      <c r="D132" s="25"/>
      <c r="E132" s="58"/>
      <c r="F132" s="59"/>
      <c r="G132" s="38" t="s">
        <v>31</v>
      </c>
      <c r="H132" s="102">
        <f>H133+H138</f>
        <v>103</v>
      </c>
      <c r="I132" s="52"/>
      <c r="J132" s="53"/>
      <c r="K132" s="48" t="s">
        <v>21</v>
      </c>
      <c r="L132" s="56">
        <f>COUNTIF(F2:F127,"МСМК")</f>
        <v>7</v>
      </c>
    </row>
    <row r="133" spans="1:12" x14ac:dyDescent="0.25">
      <c r="A133" s="69" t="s">
        <v>29</v>
      </c>
      <c r="B133" s="8"/>
      <c r="C133" s="77" t="s">
        <v>75</v>
      </c>
      <c r="D133" s="25"/>
      <c r="E133" s="58"/>
      <c r="F133" s="59"/>
      <c r="G133" s="38" t="s">
        <v>32</v>
      </c>
      <c r="H133" s="102">
        <f>H134+H135+H136+H137</f>
        <v>101</v>
      </c>
      <c r="I133" s="52"/>
      <c r="J133" s="53"/>
      <c r="K133" s="48" t="s">
        <v>24</v>
      </c>
      <c r="L133" s="56">
        <f>COUNTIF(F22:F127,"МС")</f>
        <v>49</v>
      </c>
    </row>
    <row r="134" spans="1:12" x14ac:dyDescent="0.25">
      <c r="A134" s="69" t="s">
        <v>30</v>
      </c>
      <c r="B134" s="8"/>
      <c r="C134" s="77" t="s">
        <v>76</v>
      </c>
      <c r="D134" s="25"/>
      <c r="E134" s="58"/>
      <c r="F134" s="59"/>
      <c r="G134" s="38" t="s">
        <v>33</v>
      </c>
      <c r="H134" s="102">
        <f>COUNT(A23:A127)</f>
        <v>101</v>
      </c>
      <c r="I134" s="52"/>
      <c r="J134" s="53"/>
      <c r="K134" s="48" t="s">
        <v>37</v>
      </c>
      <c r="L134" s="56">
        <f>COUNTIF(F22:F127,"КМС")</f>
        <v>43</v>
      </c>
    </row>
    <row r="135" spans="1:12" x14ac:dyDescent="0.25">
      <c r="A135" s="69"/>
      <c r="B135" s="8"/>
      <c r="C135" s="77"/>
      <c r="D135" s="25"/>
      <c r="E135" s="58"/>
      <c r="F135" s="59"/>
      <c r="G135" s="38" t="s">
        <v>46</v>
      </c>
      <c r="H135" s="102">
        <f>COUNTIF(A17:A127,"ЛИМ")</f>
        <v>0</v>
      </c>
      <c r="I135" s="52"/>
      <c r="J135" s="53"/>
      <c r="K135" s="48" t="s">
        <v>45</v>
      </c>
      <c r="L135" s="56">
        <f>COUNTIF(F22:F622,"1 СР")</f>
        <v>6</v>
      </c>
    </row>
    <row r="136" spans="1:12" x14ac:dyDescent="0.25">
      <c r="A136" s="69"/>
      <c r="B136" s="8"/>
      <c r="C136" s="8"/>
      <c r="D136" s="25"/>
      <c r="E136" s="58"/>
      <c r="F136" s="59"/>
      <c r="G136" s="38" t="s">
        <v>34</v>
      </c>
      <c r="H136" s="102">
        <f>COUNTIF(A21:A127,"НФ")</f>
        <v>0</v>
      </c>
      <c r="I136" s="52"/>
      <c r="J136" s="53"/>
      <c r="K136" s="48" t="s">
        <v>202</v>
      </c>
      <c r="L136" s="56">
        <f>COUNTIF(F22:F127,"2 СР")</f>
        <v>0</v>
      </c>
    </row>
    <row r="137" spans="1:12" x14ac:dyDescent="0.25">
      <c r="A137" s="69"/>
      <c r="B137" s="8"/>
      <c r="C137" s="8"/>
      <c r="D137" s="25"/>
      <c r="E137" s="58"/>
      <c r="F137" s="59"/>
      <c r="G137" s="38" t="s">
        <v>39</v>
      </c>
      <c r="H137" s="102">
        <f>COUNTIF(A20:A127,"ДСКВ")</f>
        <v>0</v>
      </c>
      <c r="I137" s="52"/>
      <c r="J137" s="53"/>
      <c r="K137" s="48" t="s">
        <v>203</v>
      </c>
      <c r="L137" s="56">
        <f>COUNTIF(F22:F129,"3 СР")</f>
        <v>0</v>
      </c>
    </row>
    <row r="138" spans="1:12" x14ac:dyDescent="0.25">
      <c r="A138" s="69"/>
      <c r="B138" s="8"/>
      <c r="C138" s="8"/>
      <c r="D138" s="25"/>
      <c r="E138" s="60"/>
      <c r="F138" s="61"/>
      <c r="G138" s="38" t="s">
        <v>35</v>
      </c>
      <c r="H138" s="102">
        <f>COUNTIF(A20:A127,"НС")</f>
        <v>2</v>
      </c>
      <c r="I138" s="54"/>
      <c r="J138" s="55"/>
      <c r="K138" s="48"/>
      <c r="L138" s="39"/>
    </row>
    <row r="139" spans="1:12" ht="9.75" customHeight="1" x14ac:dyDescent="0.25">
      <c r="A139" s="58"/>
      <c r="B139" s="80"/>
      <c r="C139" s="80"/>
      <c r="L139" s="15"/>
    </row>
    <row r="140" spans="1:12" ht="15.6" x14ac:dyDescent="0.25">
      <c r="A140" s="124" t="s">
        <v>3</v>
      </c>
      <c r="B140" s="125"/>
      <c r="C140" s="125"/>
      <c r="D140" s="125"/>
      <c r="E140" s="125" t="s">
        <v>12</v>
      </c>
      <c r="F140" s="125"/>
      <c r="G140" s="125"/>
      <c r="H140" s="125"/>
      <c r="I140" s="125" t="s">
        <v>4</v>
      </c>
      <c r="J140" s="125"/>
      <c r="K140" s="125"/>
      <c r="L140" s="126"/>
    </row>
    <row r="141" spans="1:12" x14ac:dyDescent="0.25">
      <c r="A141" s="105"/>
      <c r="B141" s="106"/>
      <c r="C141" s="106"/>
      <c r="D141" s="106"/>
      <c r="E141" s="106"/>
      <c r="F141" s="127"/>
      <c r="G141" s="127"/>
      <c r="H141" s="127"/>
      <c r="I141" s="127"/>
      <c r="J141" s="127"/>
      <c r="K141" s="127"/>
      <c r="L141" s="128"/>
    </row>
    <row r="142" spans="1:12" x14ac:dyDescent="0.25">
      <c r="A142" s="81"/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2"/>
    </row>
    <row r="143" spans="1:12" x14ac:dyDescent="0.25">
      <c r="A143" s="81"/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2"/>
    </row>
    <row r="144" spans="1:12" x14ac:dyDescent="0.25">
      <c r="A144" s="81"/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2"/>
    </row>
    <row r="145" spans="1:12" x14ac:dyDescent="0.25">
      <c r="A145" s="81"/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2"/>
    </row>
    <row r="146" spans="1:12" x14ac:dyDescent="0.25">
      <c r="A146" s="105"/>
      <c r="B146" s="106"/>
      <c r="C146" s="106"/>
      <c r="D146" s="106"/>
      <c r="E146" s="106"/>
      <c r="F146" s="106"/>
      <c r="G146" s="106"/>
      <c r="H146" s="106"/>
      <c r="I146" s="106"/>
      <c r="J146" s="106"/>
      <c r="K146" s="106"/>
      <c r="L146" s="112"/>
    </row>
    <row r="147" spans="1:12" x14ac:dyDescent="0.25">
      <c r="A147" s="105"/>
      <c r="B147" s="106"/>
      <c r="C147" s="106"/>
      <c r="D147" s="106"/>
      <c r="E147" s="106"/>
      <c r="F147" s="107"/>
      <c r="G147" s="107"/>
      <c r="H147" s="107"/>
      <c r="I147" s="107"/>
      <c r="J147" s="107"/>
      <c r="K147" s="107"/>
      <c r="L147" s="108"/>
    </row>
    <row r="148" spans="1:12" ht="16.2" thickBot="1" x14ac:dyDescent="0.3">
      <c r="A148" s="109"/>
      <c r="B148" s="110"/>
      <c r="C148" s="110"/>
      <c r="D148" s="110"/>
      <c r="E148" s="110" t="str">
        <f>G17</f>
        <v>Мальцев С.Ю. (ВК, г.Сочи)</v>
      </c>
      <c r="F148" s="110"/>
      <c r="G148" s="110"/>
      <c r="H148" s="110"/>
      <c r="I148" s="110" t="str">
        <f>G18</f>
        <v>Азаров С.Н. (ВК, Санкт‐Петербург)</v>
      </c>
      <c r="J148" s="110"/>
      <c r="K148" s="110"/>
      <c r="L148" s="111"/>
    </row>
    <row r="149" spans="1:12" ht="14.4" thickTop="1" x14ac:dyDescent="0.25">
      <c r="A149" s="58"/>
      <c r="B149" s="80"/>
      <c r="C149" s="80"/>
    </row>
    <row r="150" spans="1:12" x14ac:dyDescent="0.25">
      <c r="A150" s="58"/>
      <c r="B150" s="80"/>
      <c r="C150" s="80"/>
    </row>
    <row r="151" spans="1:12" x14ac:dyDescent="0.25">
      <c r="A151" s="58"/>
      <c r="B151" s="80"/>
      <c r="C151" s="80"/>
    </row>
    <row r="152" spans="1:12" x14ac:dyDescent="0.25">
      <c r="A152" s="58"/>
      <c r="B152" s="80"/>
      <c r="C152" s="80"/>
      <c r="K152" s="67"/>
    </row>
    <row r="153" spans="1:12" x14ac:dyDescent="0.25">
      <c r="A153" s="58"/>
      <c r="B153" s="80"/>
      <c r="C153" s="80"/>
    </row>
    <row r="154" spans="1:12" x14ac:dyDescent="0.25">
      <c r="A154" s="58"/>
      <c r="B154" s="80"/>
      <c r="C154" s="80"/>
    </row>
    <row r="155" spans="1:12" x14ac:dyDescent="0.25">
      <c r="A155" s="58"/>
      <c r="B155" s="80"/>
      <c r="C155" s="80"/>
    </row>
    <row r="156" spans="1:12" x14ac:dyDescent="0.25">
      <c r="A156" s="58"/>
      <c r="B156" s="80"/>
      <c r="C156" s="80"/>
    </row>
    <row r="157" spans="1:12" x14ac:dyDescent="0.25">
      <c r="A157" s="58"/>
      <c r="B157" s="80"/>
      <c r="C157" s="80"/>
    </row>
    <row r="158" spans="1:12" x14ac:dyDescent="0.25">
      <c r="A158" s="58"/>
      <c r="B158" s="80"/>
      <c r="C158" s="80"/>
    </row>
  </sheetData>
  <sortState xmlns:xlrd2="http://schemas.microsoft.com/office/spreadsheetml/2017/richdata2" ref="A23:O127">
    <sortCondition ref="H23:H127"/>
  </sortState>
  <mergeCells count="40">
    <mergeCell ref="A12:L12"/>
    <mergeCell ref="A1:L1"/>
    <mergeCell ref="A2:L2"/>
    <mergeCell ref="A3:L3"/>
    <mergeCell ref="A4:L4"/>
    <mergeCell ref="A5:L5"/>
    <mergeCell ref="A6:L6"/>
    <mergeCell ref="A7:L7"/>
    <mergeCell ref="A8:L8"/>
    <mergeCell ref="A9:L9"/>
    <mergeCell ref="A10:L10"/>
    <mergeCell ref="A11:L11"/>
    <mergeCell ref="A15:G15"/>
    <mergeCell ref="A21:A22"/>
    <mergeCell ref="B21:B22"/>
    <mergeCell ref="C21:C22"/>
    <mergeCell ref="D21:D22"/>
    <mergeCell ref="E21:E22"/>
    <mergeCell ref="F21:F22"/>
    <mergeCell ref="G21:G22"/>
    <mergeCell ref="A146:E146"/>
    <mergeCell ref="F146:L146"/>
    <mergeCell ref="H21:H22"/>
    <mergeCell ref="I21:I22"/>
    <mergeCell ref="J21:J22"/>
    <mergeCell ref="K21:K22"/>
    <mergeCell ref="L21:L22"/>
    <mergeCell ref="A130:F130"/>
    <mergeCell ref="G130:L130"/>
    <mergeCell ref="A140:D140"/>
    <mergeCell ref="E140:H140"/>
    <mergeCell ref="I140:L140"/>
    <mergeCell ref="A141:E141"/>
    <mergeCell ref="F141:L141"/>
    <mergeCell ref="A128:L128"/>
    <mergeCell ref="A147:E147"/>
    <mergeCell ref="F147:L147"/>
    <mergeCell ref="A148:D148"/>
    <mergeCell ref="E148:H148"/>
    <mergeCell ref="I148:L148"/>
  </mergeCells>
  <conditionalFormatting sqref="B1 B6:B7 B9:B11 B13:B127 B129:B1048576">
    <cfRule type="duplicateValues" dxfId="4" priority="1686"/>
  </conditionalFormatting>
  <conditionalFormatting sqref="B1:B127 B129:B1048576">
    <cfRule type="duplicateValues" dxfId="3" priority="1690"/>
  </conditionalFormatting>
  <conditionalFormatting sqref="B2">
    <cfRule type="duplicateValues" dxfId="2" priority="1691"/>
  </conditionalFormatting>
  <conditionalFormatting sqref="B3">
    <cfRule type="duplicateValues" dxfId="1" priority="1692"/>
  </conditionalFormatting>
  <conditionalFormatting sqref="B4">
    <cfRule type="duplicateValues" dxfId="0" priority="1693"/>
  </conditionalFormatting>
  <printOptions horizontalCentered="1"/>
  <pageMargins left="0.39370078740157483" right="0.39370078740157483" top="0.98425196850393704" bottom="0.55118110236220474" header="0.31496062992125984" footer="0.31496062992125984"/>
  <pageSetup paperSize="9" scale="57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</vt:lpstr>
      <vt:lpstr>М!Заголовки_для_печати</vt:lpstr>
      <vt:lpstr>М!Область_печати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Арсен</cp:lastModifiedBy>
  <cp:lastPrinted>2023-04-24T14:07:45Z</cp:lastPrinted>
  <dcterms:created xsi:type="dcterms:W3CDTF">1996-10-08T23:32:33Z</dcterms:created>
  <dcterms:modified xsi:type="dcterms:W3CDTF">2023-05-02T10:34:28Z</dcterms:modified>
</cp:coreProperties>
</file>