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групповая гонка" sheetId="2" r:id="rId2"/>
  </sheets>
  <definedNames>
    <definedName name="_xlnm.Print_Titles" localSheetId="1">'групповая гонка'!$21:$22</definedName>
    <definedName name="_xlnm.Print_Titles" localSheetId="0">'Стартовый протокол'!$18:$19</definedName>
    <definedName name="_xlnm.Print_Area" localSheetId="1">'групповая гонка'!$A$1:$L$69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I34" i="2"/>
  <c r="I33" i="2"/>
  <c r="I32" i="2"/>
  <c r="I31" i="2"/>
  <c r="I30" i="2"/>
  <c r="I29" i="2"/>
  <c r="I28" i="2"/>
  <c r="I27" i="2"/>
  <c r="I26" i="2"/>
  <c r="I25" i="2"/>
  <c r="I24" i="2"/>
  <c r="H61" i="2" l="1"/>
  <c r="H60" i="2"/>
  <c r="H59" i="2"/>
  <c r="H58" i="2"/>
  <c r="H57" i="2"/>
  <c r="L58" i="2"/>
  <c r="L57" i="2"/>
  <c r="L56" i="2"/>
  <c r="L55" i="2"/>
  <c r="L54" i="2"/>
  <c r="L59" i="2"/>
  <c r="L60" i="2"/>
  <c r="I69" i="2"/>
  <c r="G69" i="2"/>
  <c r="H56" i="2" l="1"/>
  <c r="H55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<sst xmlns="http://schemas.openxmlformats.org/spreadsheetml/2006/main" count="441" uniqueCount="271">
  <si>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</si>
  <si>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</si>
  <si>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</si>
  <si>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</si>
  <si>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</si>
  <si>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</si>
  <si>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</si>
  <si>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</si>
  <si>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</si>
  <si>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</si>
  <si>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</si>
  <si>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</si>
  <si>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</si>
  <si>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</si>
  <si>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</si>
  <si>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</si>
  <si>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</si>
  <si>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</si>
  <si>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</si>
  <si>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</si>
  <si>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</si>
  <si>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</si>
  <si>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</si>
  <si>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</si>
  <si>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</si>
  <si>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</si>
  <si>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</si>
  <si>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</si>
  <si>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</si>
  <si>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</si>
  <si>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</si>
  <si>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</si>
  <si>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</si>
  <si>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</si>
  <si>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</si>
  <si>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</si>
  <si>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</si>
  <si>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</si>
  <si>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</si>
  <si>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</si>
  <si>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</si>
  <si>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</si>
  <si>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МЕСТО</t>
  </si>
  <si>
    <t>КОД UCI</t>
  </si>
  <si>
    <t>ГОД РОЖД.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</si>
  <si>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</si>
  <si>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</si>
  <si>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</si>
  <si>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</si>
  <si>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</si>
  <si>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</si>
  <si>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</si>
  <si>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</si>
  <si>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</si>
  <si>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</si>
  <si>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</si>
  <si>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</si>
  <si>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</si>
  <si>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</si>
  <si>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</si>
  <si>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</si>
  <si>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</si>
  <si>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</si>
  <si>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</si>
  <si>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</si>
  <si>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</si>
  <si>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</si>
  <si>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</si>
  <si>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</si>
  <si>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</si>
  <si>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</si>
  <si>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</si>
  <si>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</si>
  <si>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</si>
  <si>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</si>
  <si>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</si>
  <si>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</si>
  <si>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</si>
  <si>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</si>
  <si>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</si>
  <si>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</si>
  <si>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</si>
  <si>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</si>
  <si>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</si>
  <si>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</si>
  <si>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</si>
  <si>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</si>
  <si>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</si>
  <si>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</si>
  <si>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</si>
  <si>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</si>
  <si>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</si>
  <si>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</si>
  <si>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</si>
  <si>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</si>
  <si>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</si>
  <si>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</si>
  <si>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</si>
  <si>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</si>
  <si>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</si>
  <si>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</si>
  <si>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</si>
  <si>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</si>
  <si>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</si>
  <si>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</si>
  <si>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</si>
  <si>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</si>
  <si>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</si>
  <si>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</si>
  <si>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</si>
  <si>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</si>
  <si>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</si>
  <si>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</si>
  <si>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</si>
  <si>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</si>
  <si>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</si>
  <si>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</si>
  <si>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</si>
  <si>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</si>
  <si>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</si>
  <si>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</si>
  <si>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</si>
  <si>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</si>
  <si>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</si>
  <si>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</si>
  <si>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</si>
  <si>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</si>
  <si>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</si>
  <si>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</si>
  <si>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</si>
  <si>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</si>
  <si>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</si>
  <si>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</si>
  <si>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</si>
  <si>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</si>
  <si>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</si>
  <si>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</si>
  <si>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</si>
  <si>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</si>
  <si>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</si>
  <si>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</si>
  <si>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</si>
  <si>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</si>
  <si>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</si>
  <si>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</si>
  <si>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</si>
  <si>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</si>
  <si>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</si>
  <si>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</si>
  <si>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</si>
  <si>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</si>
  <si>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</si>
  <si>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</si>
  <si>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</si>
  <si>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</si>
  <si>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</si>
  <si>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</si>
  <si>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</si>
  <si>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</si>
  <si>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</si>
  <si>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</si>
  <si>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</si>
  <si>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</si>
  <si>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</si>
  <si>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</si>
  <si>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</si>
  <si>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</si>
  <si>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</si>
  <si>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</si>
  <si>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</si>
  <si>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</si>
  <si>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</si>
  <si>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</si>
  <si>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</si>
  <si>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</si>
  <si>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</si>
  <si>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</si>
  <si>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</si>
  <si>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</si>
  <si>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</si>
  <si>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</si>
  <si>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</si>
  <si>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</si>
  <si>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</si>
  <si>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</si>
  <si>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</si>
  <si>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</si>
  <si>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</si>
  <si>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ДИСТАНЦИЯ: ДЛИНА КРУГА/КРУГОВ</t>
  </si>
  <si>
    <t>МАКСИМАЛЬНЫЙ ПЕРЕПАД (HD)(м):</t>
  </si>
  <si>
    <t>СУММА ПЕРЕПАДОВ (ТС)(м):</t>
  </si>
  <si>
    <t>шоссе - групповая гонка</t>
  </si>
  <si>
    <t>№ ВРВС: 0080601611Я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</si>
  <si>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Майкоп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</si>
  <si>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24 августа 2021 года</t>
    </r>
  </si>
  <si>
    <t>Азаров С.Н. (ВК, г.Санкт-Петербург)</t>
  </si>
  <si>
    <t>Хабаровский край</t>
  </si>
  <si>
    <t>Удмуртская Республика</t>
  </si>
  <si>
    <t>НФ</t>
  </si>
  <si>
    <t>Краснодарский край</t>
  </si>
  <si>
    <t>Воронежская область</t>
  </si>
  <si>
    <t>НС</t>
  </si>
  <si>
    <t>Температура: +26/+29</t>
  </si>
  <si>
    <t>Влажность: 55%</t>
  </si>
  <si>
    <t>Осадки: ясно</t>
  </si>
  <si>
    <t>Ветер: 5,0 м/с</t>
  </si>
  <si>
    <t>ВСЕРОССИЙСКИЕ СОРЕВНОВАНИЯ</t>
  </si>
  <si>
    <t>Юниорки 17-18 лет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</si>
  <si>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43м</t>
    </r>
  </si>
  <si>
    <t>№ ЕКП 2021: 33271</t>
  </si>
  <si>
    <t>20/3</t>
  </si>
  <si>
    <t>ГАЙФУЛЛИНА Карина</t>
  </si>
  <si>
    <t>18.04.2003</t>
  </si>
  <si>
    <t>Республика Башкортостан</t>
  </si>
  <si>
    <t>МАТИНА Ирина</t>
  </si>
  <si>
    <t>27.02.2003</t>
  </si>
  <si>
    <t>МЯЛИЦИНА Яна</t>
  </si>
  <si>
    <t>10.04.2003</t>
  </si>
  <si>
    <t>ГИЛЬФАНОВА Кристина</t>
  </si>
  <si>
    <t>21.03.2004</t>
  </si>
  <si>
    <t>ПРОЗОРОВА Елизавета</t>
  </si>
  <si>
    <t>17.01.2003</t>
  </si>
  <si>
    <t>КАНАКОВА Наталья</t>
  </si>
  <si>
    <t>16.04.2003</t>
  </si>
  <si>
    <t>Республика Башкортостан, Кемеровская область</t>
  </si>
  <si>
    <t>МЯЛИЦИНА Ника</t>
  </si>
  <si>
    <t>НОВИКОВА Кристина</t>
  </si>
  <si>
    <t>20.03.2003</t>
  </si>
  <si>
    <t>СМИРНОВА Ульяна</t>
  </si>
  <si>
    <t>03.01.2004</t>
  </si>
  <si>
    <t>СЕМЫШЕВА Таисия</t>
  </si>
  <si>
    <t>16.06.2004</t>
  </si>
  <si>
    <t>ВОЛИК Екатерина</t>
  </si>
  <si>
    <t>09.05.2004</t>
  </si>
  <si>
    <t>ЗАХОДЯКО Алиса</t>
  </si>
  <si>
    <t>25.11.2004</t>
  </si>
  <si>
    <t>СИМАКОВА Алена</t>
  </si>
  <si>
    <t>05.11.2004</t>
  </si>
  <si>
    <t>ИВАНОВА Марианна</t>
  </si>
  <si>
    <t>06.04.2004</t>
  </si>
  <si>
    <t>ВОЛОВИК Диана</t>
  </si>
  <si>
    <t>21.11.2004</t>
  </si>
  <si>
    <t>ЧУРИКОВА Ирина</t>
  </si>
  <si>
    <t>27.12.2003</t>
  </si>
  <si>
    <t>КОМОГОРОВА Екатерина</t>
  </si>
  <si>
    <t>01.08.2004</t>
  </si>
  <si>
    <t>МОГИЛЕВСКАЯ Анастасия</t>
  </si>
  <si>
    <t>12.09.2003</t>
  </si>
  <si>
    <t>ОСЬКИНА Лилия</t>
  </si>
  <si>
    <t>29.05.2003</t>
  </si>
  <si>
    <t>ВОРОШИЛОВА Дарья</t>
  </si>
  <si>
    <t>18.11.2003</t>
  </si>
  <si>
    <t>КОЗАК Вероника</t>
  </si>
  <si>
    <t>08.12.2004</t>
  </si>
  <si>
    <t>САМСОНОВА Анастасия</t>
  </si>
  <si>
    <t>04.03.2004</t>
  </si>
  <si>
    <t>БАВЫКИНА Елизавета</t>
  </si>
  <si>
    <t>26.10.2004</t>
  </si>
  <si>
    <t>ТИСЛЕНКО Дарья</t>
  </si>
  <si>
    <t>26.08.2004</t>
  </si>
  <si>
    <t>ТИСЛЕНКО Елизавета</t>
  </si>
  <si>
    <t>ШЕРСТЮК Виктория</t>
  </si>
  <si>
    <t>14.11.2003</t>
  </si>
  <si>
    <t>Республика Крым</t>
  </si>
  <si>
    <t>ЗДАНЮК Маргарита</t>
  </si>
  <si>
    <t>14.04.2004</t>
  </si>
  <si>
    <t>СОЛДАТОВА Екатерина</t>
  </si>
  <si>
    <t>17.09.2004</t>
  </si>
  <si>
    <t>Республика Хакасия</t>
  </si>
  <si>
    <t>ФАТХАЛИСЛАМОВА Дания</t>
  </si>
  <si>
    <t>28.05.2004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</si>
</sst>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h:mm:ss"/>
  </numFmts>
  <fonts count="27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39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8" fillId="0" borderId="33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49" fontId="9" fillId="0" borderId="14" xfId="4" applyNumberFormat="1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NumberFormat="1" applyFont="1" applyFill="1" applyBorder="1" applyAlignment="1" applyProtection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20" fontId="4" fillId="0" borderId="0" xfId="4" applyNumberFormat="1" applyFont="1" applyBorder="1" applyAlignment="1">
      <alignment vertical="center"/>
    </xf>
    <xf numFmtId="47" fontId="4" fillId="0" borderId="0" xfId="4" applyNumberFormat="1" applyFont="1" applyBorder="1" applyAlignment="1">
      <alignment vertical="center"/>
    </xf>
    <xf numFmtId="47" fontId="3" fillId="0" borderId="0" xfId="4" applyNumberFormat="1" applyFont="1" applyBorder="1" applyAlignment="1">
      <alignment vertical="center"/>
    </xf>
    <xf numFmtId="0" fontId="3" fillId="0" borderId="27" xfId="4" applyFont="1" applyBorder="1" applyAlignment="1">
      <alignment horizontal="left" vertical="center" wrapText="1"/>
    </xf>
    <xf numFmtId="14" fontId="3" fillId="0" borderId="27" xfId="4" applyNumberFormat="1" applyFont="1" applyBorder="1" applyAlignment="1">
      <alignment horizontal="center" vertical="center"/>
    </xf>
    <xf numFmtId="0" fontId="3" fillId="0" borderId="27" xfId="4" applyFont="1" applyFill="1" applyBorder="1" applyAlignment="1">
      <alignment horizontal="center" vertical="center" wrapText="1"/>
    </xf>
    <xf numFmtId="164" fontId="3" fillId="0" borderId="27" xfId="1" applyNumberFormat="1" applyFont="1" applyFill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1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165" fontId="3" fillId="0" borderId="41" xfId="0" applyNumberFormat="1" applyFont="1" applyBorder="1" applyAlignment="1">
      <alignment vertical="center"/>
    </xf>
    <xf numFmtId="2" fontId="3" fillId="0" borderId="42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40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165" fontId="3" fillId="0" borderId="40" xfId="0" applyNumberFormat="1" applyFont="1" applyBorder="1" applyAlignment="1">
      <alignment vertical="center"/>
    </xf>
    <xf numFmtId="2" fontId="3" fillId="0" borderId="43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65" fontId="3" fillId="0" borderId="31" xfId="0" applyNumberFormat="1" applyFont="1" applyBorder="1" applyAlignment="1">
      <alignment vertical="center"/>
    </xf>
    <xf numFmtId="2" fontId="3" fillId="0" borderId="44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8" fillId="4" borderId="9" xfId="4" applyFont="1" applyFill="1" applyBorder="1" applyAlignment="1">
      <alignment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0" fontId="10" fillId="4" borderId="8" xfId="4" applyFont="1" applyFill="1" applyBorder="1" applyAlignment="1">
      <alignment horizontal="right"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0" fontId="9" fillId="4" borderId="13" xfId="4" applyFont="1" applyFill="1" applyBorder="1" applyAlignment="1">
      <alignment horizontal="center" vertical="center"/>
    </xf>
    <xf numFmtId="49" fontId="9" fillId="4" borderId="14" xfId="4" applyNumberFormat="1" applyFont="1" applyFill="1" applyBorder="1" applyAlignment="1">
      <alignment horizontal="right" vertical="center"/>
    </xf>
    <xf numFmtId="0" fontId="3" fillId="0" borderId="27" xfId="4" applyNumberFormat="1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0" borderId="26" xfId="4" applyNumberFormat="1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0" fontId="3" fillId="0" borderId="28" xfId="4" applyNumberFormat="1" applyFont="1" applyFill="1" applyBorder="1" applyAlignment="1" applyProtection="1">
      <alignment horizontal="center" vertical="center" wrapText="1"/>
    </xf>
    <xf numFmtId="0" fontId="3" fillId="0" borderId="26" xfId="4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 wrapText="1"/>
    </xf>
    <xf numFmtId="166" fontId="3" fillId="0" borderId="27" xfId="0" applyNumberFormat="1" applyFont="1" applyBorder="1" applyAlignment="1">
      <alignment horizontal="center" vertical="center"/>
    </xf>
    <xf numFmtId="166" fontId="3" fillId="0" borderId="27" xfId="4" applyNumberFormat="1" applyFont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4" fillId="2" borderId="46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4" fillId="2" borderId="46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344802</xdr:colOff>
      <xdr:row>0</xdr:row>
      <xdr:rowOff>89270</xdr:rowOff>
    </xdr:from>
    <xdr:to>
      <xdr:col>3</xdr:col>
      <xdr:colOff>334165</xdr:colOff>
      <xdr:row>3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115" y="89270"/>
          <a:ext cx="929956" cy="7560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217442</xdr:colOff>
      <xdr:row>3</xdr:row>
      <xdr:rowOff>83343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93754" cy="833437"/>
        </a:xfrm>
        <a:prstGeom prst="rect">
          <a:avLst/>
        </a:prstGeom>
      </xdr:spPr>
    </xdr:pic>
    <xdr:clientData/>
  </xdr:twoCellAnchor>
  <xdr:twoCellAnchor editAs="oneCell">
    <xdr:from>
      <xdr:col>10</xdr:col>
      <xdr:colOff>809621</xdr:colOff>
      <xdr:row>0</xdr:row>
      <xdr:rowOff>74543</xdr:rowOff>
    </xdr:from>
    <xdr:to>
      <xdr:col>11</xdr:col>
      <xdr:colOff>670565</xdr:colOff>
      <xdr:row>3</xdr:row>
      <xdr:rowOff>95250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A8121C76-1D11-4C3E-A6C3-D5C134FB53E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840" y="74543"/>
          <a:ext cx="765819" cy="770801"/>
        </a:xfrm>
        <a:prstGeom prst="rect">
          <a:avLst/>
        </a:prstGeom>
      </xdr:spPr>
    </xdr:pic>
    <xdr:clientData/>
  </xdr:twoCellAnchor>
  <xdr:oneCellAnchor>
    <xdr:from>
      <xdr:col>6</xdr:col>
      <xdr:colOff>511969</xdr:colOff>
      <xdr:row>64</xdr:row>
      <xdr:rowOff>35719</xdr:rowOff>
    </xdr:from>
    <xdr:ext cx="1177636" cy="432955"/>
    <xdr:pic>
      <xdr:nvPicPr>
        <xdr:cNvPr id="5" name="Picture 7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0581" t="25242" r="31959" b="34046"/>
        <a:stretch/>
      </xdr:blipFill>
      <xdr:spPr>
        <a:xfrm>
          <a:off x="5214938" y="17287875"/>
          <a:ext cx="1177636" cy="432955"/>
        </a:xfrm>
        <a:prstGeom prst="rect">
          <a:avLst/>
        </a:prstGeom>
      </xdr:spPr>
    </xdr:pic>
    <xdr:clientData/>
  </xdr:oneCellAnchor>
  <xdr:oneCellAnchor>
    <xdr:from>
      <xdr:col>9</xdr:col>
      <xdr:colOff>83344</xdr:colOff>
      <xdr:row>63</xdr:row>
      <xdr:rowOff>107156</xdr:rowOff>
    </xdr:from>
    <xdr:ext cx="1402773" cy="562841"/>
    <xdr:pic>
      <xdr:nvPicPr>
        <xdr:cNvPr id="6" name="Picture 12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0394" t="60764" r="6053" b="13589"/>
        <a:stretch/>
      </xdr:blipFill>
      <xdr:spPr>
        <a:xfrm>
          <a:off x="8477250" y="16132969"/>
          <a:ext cx="1402773" cy="5628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87" t="s">
        <v>37</v>
      </c>
      <c r="B1" s="187"/>
      <c r="C1" s="187"/>
      <c r="D1" s="187"/>
      <c r="E1" s="187"/>
      <c r="F1" s="187"/>
      <c r="G1" s="187"/>
    </row>
    <row r="2" spans="1:9" ht="15.75" customHeight="1" x14ac:dyDescent="0.2">
      <c r="A2" s="188" t="s">
        <v>61</v>
      </c>
      <c r="B2" s="188"/>
      <c r="C2" s="188"/>
      <c r="D2" s="188"/>
      <c r="E2" s="188"/>
      <c r="F2" s="188"/>
      <c r="G2" s="188"/>
    </row>
    <row r="3" spans="1:9" ht="21" x14ac:dyDescent="0.2">
      <c r="A3" s="187" t="s">
        <v>38</v>
      </c>
      <c r="B3" s="187"/>
      <c r="C3" s="187"/>
      <c r="D3" s="187"/>
      <c r="E3" s="187"/>
      <c r="F3" s="187"/>
      <c r="G3" s="187"/>
    </row>
    <row r="4" spans="1:9" ht="21" x14ac:dyDescent="0.2">
      <c r="A4" s="187" t="s">
        <v>55</v>
      </c>
      <c r="B4" s="187"/>
      <c r="C4" s="187"/>
      <c r="D4" s="187"/>
      <c r="E4" s="187"/>
      <c r="F4" s="187"/>
      <c r="G4" s="187"/>
    </row>
    <row r="5" spans="1:9" s="2" customFormat="1" ht="28.5" x14ac:dyDescent="0.2">
      <c r="A5" s="189" t="s">
        <v>25</v>
      </c>
      <c r="B5" s="189"/>
      <c r="C5" s="189"/>
      <c r="D5" s="189"/>
      <c r="E5" s="189"/>
      <c r="F5" s="189"/>
      <c r="G5" s="189"/>
      <c r="I5" s="3"/>
    </row>
    <row r="6" spans="1:9" s="2" customFormat="1" ht="18" customHeight="1" thickBot="1" x14ac:dyDescent="0.25">
      <c r="A6" s="179" t="s">
        <v>39</v>
      </c>
      <c r="B6" s="179"/>
      <c r="C6" s="179"/>
      <c r="D6" s="179"/>
      <c r="E6" s="179"/>
      <c r="F6" s="179"/>
      <c r="G6" s="179"/>
    </row>
    <row r="7" spans="1:9" ht="18" customHeight="1" thickTop="1" x14ac:dyDescent="0.2">
      <c r="A7" s="180" t="s">
        <v>0</v>
      </c>
      <c r="B7" s="181"/>
      <c r="C7" s="181"/>
      <c r="D7" s="181"/>
      <c r="E7" s="181"/>
      <c r="F7" s="181"/>
      <c r="G7" s="182"/>
    </row>
    <row r="8" spans="1:9" ht="18" customHeight="1" x14ac:dyDescent="0.2">
      <c r="A8" s="183" t="s">
        <v>1</v>
      </c>
      <c r="B8" s="184"/>
      <c r="C8" s="184"/>
      <c r="D8" s="184"/>
      <c r="E8" s="184"/>
      <c r="F8" s="184"/>
      <c r="G8" s="185"/>
    </row>
    <row r="9" spans="1:9" ht="19.5" customHeight="1" x14ac:dyDescent="0.2">
      <c r="A9" s="183" t="s">
        <v>2</v>
      </c>
      <c r="B9" s="184"/>
      <c r="C9" s="184"/>
      <c r="D9" s="184"/>
      <c r="E9" s="184"/>
      <c r="F9" s="184"/>
      <c r="G9" s="185"/>
    </row>
    <row r="10" spans="1:9" ht="15.75" x14ac:dyDescent="0.2">
      <c r="A10" s="4" t="s">
        <v>3</v>
      </c>
      <c r="B10" s="5"/>
      <c r="C10" s="6" t="s">
        <v>172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186" t="s">
        <v>27</v>
      </c>
      <c r="E11" s="186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59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92" t="s">
        <v>26</v>
      </c>
      <c r="B18" s="194" t="s">
        <v>19</v>
      </c>
      <c r="C18" s="194" t="s">
        <v>20</v>
      </c>
      <c r="D18" s="196" t="s">
        <v>21</v>
      </c>
      <c r="E18" s="194" t="s">
        <v>22</v>
      </c>
      <c r="F18" s="194" t="s">
        <v>29</v>
      </c>
      <c r="G18" s="190" t="s">
        <v>23</v>
      </c>
    </row>
    <row r="19" spans="1:13" s="36" customFormat="1" ht="22.5" customHeight="1" x14ac:dyDescent="0.2">
      <c r="A19" s="193"/>
      <c r="B19" s="195"/>
      <c r="C19" s="195"/>
      <c r="D19" s="197"/>
      <c r="E19" s="195"/>
      <c r="F19" s="198"/>
      <c r="G19" s="191"/>
    </row>
    <row r="20" spans="1:13" s="41" customFormat="1" ht="32.25" customHeight="1" x14ac:dyDescent="0.2">
      <c r="A20" s="51">
        <v>1</v>
      </c>
      <c r="B20" s="53">
        <v>25</v>
      </c>
      <c r="C20" s="37" t="s">
        <v>116</v>
      </c>
      <c r="D20" s="38">
        <v>38797</v>
      </c>
      <c r="E20" s="39" t="s">
        <v>102</v>
      </c>
      <c r="F20" s="54">
        <v>0.45902777777777781</v>
      </c>
      <c r="G20" s="40"/>
      <c r="H20" s="41">
        <f t="shared" ref="H20:H51" ca="1" si="0">RAND()</f>
        <v>0.9178015462779967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158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0.37603212402938924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96</v>
      </c>
      <c r="D22" s="38">
        <v>38534</v>
      </c>
      <c r="E22" s="39" t="s">
        <v>97</v>
      </c>
      <c r="F22" s="54">
        <v>0.46041666666666697</v>
      </c>
      <c r="G22" s="40"/>
      <c r="H22" s="41">
        <f t="shared" ca="1" si="0"/>
        <v>0.15896701819860848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163</v>
      </c>
      <c r="D23" s="38">
        <v>39071</v>
      </c>
      <c r="E23" s="39" t="s">
        <v>156</v>
      </c>
      <c r="F23" s="54">
        <v>0.46111111111111103</v>
      </c>
      <c r="G23" s="42"/>
      <c r="H23" s="41">
        <f t="shared" ca="1" si="0"/>
        <v>0.21632888676534312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120</v>
      </c>
      <c r="D24" s="38">
        <v>38492</v>
      </c>
      <c r="E24" s="39" t="s">
        <v>63</v>
      </c>
      <c r="F24" s="54">
        <v>0.46180555555555503</v>
      </c>
      <c r="G24" s="42"/>
      <c r="H24" s="41">
        <f t="shared" ca="1" si="0"/>
        <v>3.6209095293132321E-2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122</v>
      </c>
      <c r="D25" s="38">
        <v>38541</v>
      </c>
      <c r="E25" s="39" t="s">
        <v>77</v>
      </c>
      <c r="F25" s="54">
        <v>0.46250000000000002</v>
      </c>
      <c r="G25" s="42"/>
      <c r="H25" s="41">
        <f t="shared" ca="1" si="0"/>
        <v>0.97488487474279484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67</v>
      </c>
      <c r="D26" s="38">
        <v>38576</v>
      </c>
      <c r="E26" s="39" t="s">
        <v>65</v>
      </c>
      <c r="F26" s="54">
        <v>0.46319444444444402</v>
      </c>
      <c r="G26" s="42"/>
      <c r="H26" s="41">
        <f t="shared" ca="1" si="0"/>
        <v>0.31255100120206925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121</v>
      </c>
      <c r="D27" s="38">
        <v>38756</v>
      </c>
      <c r="E27" s="39" t="s">
        <v>65</v>
      </c>
      <c r="F27" s="54">
        <v>0.46388888888888902</v>
      </c>
      <c r="G27" s="42"/>
      <c r="H27" s="41">
        <f t="shared" ca="1" si="0"/>
        <v>4.6636568381134724E-2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0.3532903205669562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74</v>
      </c>
      <c r="D29" s="38">
        <v>38360</v>
      </c>
      <c r="E29" s="39" t="s">
        <v>65</v>
      </c>
      <c r="F29" s="54">
        <v>0.46527777777777701</v>
      </c>
      <c r="G29" s="45"/>
      <c r="H29" s="41">
        <f t="shared" ca="1" si="0"/>
        <v>0.76970836130766362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107</v>
      </c>
      <c r="D30" s="38">
        <v>38778</v>
      </c>
      <c r="E30" s="39" t="s">
        <v>87</v>
      </c>
      <c r="F30" s="54">
        <v>0.46597222222222201</v>
      </c>
      <c r="G30" s="42"/>
      <c r="H30" s="41">
        <f t="shared" ca="1" si="0"/>
        <v>0.71507025730434337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149</v>
      </c>
      <c r="D31" s="38">
        <v>38988</v>
      </c>
      <c r="E31" s="39" t="s">
        <v>132</v>
      </c>
      <c r="F31" s="54">
        <v>0.46666666666666601</v>
      </c>
      <c r="G31" s="42"/>
      <c r="H31" s="41">
        <f t="shared" ca="1" si="0"/>
        <v>0.31878570992892374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168</v>
      </c>
      <c r="D32" s="38">
        <v>38855</v>
      </c>
      <c r="E32" s="39" t="s">
        <v>136</v>
      </c>
      <c r="F32" s="54">
        <v>0.46736111111111001</v>
      </c>
      <c r="G32" s="42"/>
      <c r="H32" s="41">
        <f t="shared" ca="1" si="0"/>
        <v>0.51183481037336354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167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8.9052348471722498E-2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130</v>
      </c>
      <c r="D34" s="38">
        <v>39219</v>
      </c>
      <c r="E34" s="39" t="s">
        <v>65</v>
      </c>
      <c r="F34" s="54">
        <v>0.468749999999999</v>
      </c>
      <c r="G34" s="42"/>
      <c r="H34" s="41">
        <f t="shared" ca="1" si="0"/>
        <v>0.14053278149258064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93</v>
      </c>
      <c r="D35" s="38">
        <v>38529</v>
      </c>
      <c r="E35" s="39" t="s">
        <v>65</v>
      </c>
      <c r="F35" s="54">
        <v>0.469444444444444</v>
      </c>
      <c r="G35" s="42"/>
      <c r="H35" s="41">
        <f t="shared" ca="1" si="0"/>
        <v>0.5272738374171998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92</v>
      </c>
      <c r="D36" s="38">
        <v>38602</v>
      </c>
      <c r="E36" s="39" t="s">
        <v>65</v>
      </c>
      <c r="F36" s="54">
        <v>0.470138888888888</v>
      </c>
      <c r="G36" s="42"/>
      <c r="H36" s="41">
        <f t="shared" ca="1" si="0"/>
        <v>0.19355548808280965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56</v>
      </c>
      <c r="D37" s="38"/>
      <c r="E37" s="39" t="s">
        <v>34</v>
      </c>
      <c r="F37" s="54">
        <v>0.47083333333333199</v>
      </c>
      <c r="G37" s="42"/>
      <c r="H37" s="41">
        <f t="shared" ca="1" si="0"/>
        <v>7.5895648875656696E-2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119</v>
      </c>
      <c r="D38" s="38">
        <v>38454</v>
      </c>
      <c r="E38" s="39" t="s">
        <v>63</v>
      </c>
      <c r="F38" s="54">
        <v>0.47152777777777699</v>
      </c>
      <c r="G38" s="42"/>
      <c r="H38" s="41">
        <f t="shared" ca="1" si="0"/>
        <v>0.98423825316948377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124</v>
      </c>
      <c r="D39" s="38">
        <v>38803</v>
      </c>
      <c r="E39" s="39" t="s">
        <v>65</v>
      </c>
      <c r="F39" s="54">
        <v>0.47222222222222099</v>
      </c>
      <c r="G39" s="42"/>
      <c r="H39" s="41">
        <f t="shared" ca="1" si="0"/>
        <v>0.48741691361507899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125</v>
      </c>
      <c r="D40" s="38">
        <v>39242</v>
      </c>
      <c r="E40" s="39" t="s">
        <v>65</v>
      </c>
      <c r="F40" s="54">
        <v>0.47291666666666499</v>
      </c>
      <c r="G40" s="42"/>
      <c r="H40" s="41">
        <f t="shared" ca="1" si="0"/>
        <v>0.16725575518971147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73</v>
      </c>
      <c r="D41" s="38">
        <v>38853</v>
      </c>
      <c r="E41" s="39" t="s">
        <v>65</v>
      </c>
      <c r="F41" s="54">
        <v>0.47361111111110998</v>
      </c>
      <c r="G41" s="42"/>
      <c r="H41" s="41">
        <f t="shared" ca="1" si="0"/>
        <v>0.52032532201697534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143</v>
      </c>
      <c r="D42" s="38">
        <v>38896</v>
      </c>
      <c r="E42" s="39" t="s">
        <v>72</v>
      </c>
      <c r="F42" s="54">
        <v>0.47430555555555398</v>
      </c>
      <c r="G42" s="42"/>
      <c r="H42" s="41">
        <f t="shared" ca="1" si="0"/>
        <v>2.472442302755562E-2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137</v>
      </c>
      <c r="D43" s="38">
        <v>38849</v>
      </c>
      <c r="E43" s="39" t="s">
        <v>102</v>
      </c>
      <c r="F43" s="54">
        <v>0.47499999999999898</v>
      </c>
      <c r="G43" s="42"/>
      <c r="H43" s="41">
        <f t="shared" ca="1" si="0"/>
        <v>0.68615826954845016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144</v>
      </c>
      <c r="D44" s="38">
        <v>38885</v>
      </c>
      <c r="E44" s="39" t="s">
        <v>77</v>
      </c>
      <c r="F44" s="54">
        <v>0.47569444444444298</v>
      </c>
      <c r="G44" s="42"/>
      <c r="H44" s="41">
        <f t="shared" ca="1" si="0"/>
        <v>0.49903472856540187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85</v>
      </c>
      <c r="D45" s="38">
        <v>38780</v>
      </c>
      <c r="E45" s="39" t="s">
        <v>173</v>
      </c>
      <c r="F45" s="54">
        <v>0.47638888888888797</v>
      </c>
      <c r="G45" s="42"/>
      <c r="H45" s="41">
        <f t="shared" ca="1" si="0"/>
        <v>0.21771742493721946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166</v>
      </c>
      <c r="D46" s="38">
        <v>39027</v>
      </c>
      <c r="E46" s="39" t="s">
        <v>136</v>
      </c>
      <c r="F46" s="54">
        <v>0.47708333333333203</v>
      </c>
      <c r="G46" s="42"/>
      <c r="H46" s="41">
        <f t="shared" ca="1" si="0"/>
        <v>0.94491271224950235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135</v>
      </c>
      <c r="D47" s="38">
        <v>39330</v>
      </c>
      <c r="E47" s="39" t="s">
        <v>136</v>
      </c>
      <c r="F47" s="54">
        <v>0.47777777777777602</v>
      </c>
      <c r="G47" s="42"/>
      <c r="H47" s="41">
        <f t="shared" ca="1" si="0"/>
        <v>0.83941504750711093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108</v>
      </c>
      <c r="D48" s="38">
        <v>38485</v>
      </c>
      <c r="E48" s="39" t="s">
        <v>97</v>
      </c>
      <c r="F48" s="54">
        <v>0.47847222222222102</v>
      </c>
      <c r="G48" s="42"/>
      <c r="H48" s="41">
        <f t="shared" ca="1" si="0"/>
        <v>0.29825624519750749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104</v>
      </c>
      <c r="D49" s="38">
        <v>38775</v>
      </c>
      <c r="E49" s="39" t="s">
        <v>65</v>
      </c>
      <c r="F49" s="54">
        <v>0.47916666666666502</v>
      </c>
      <c r="G49" s="42"/>
      <c r="H49" s="41">
        <f t="shared" ca="1" si="0"/>
        <v>0.20009714101978837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147</v>
      </c>
      <c r="D50" s="38">
        <v>38798</v>
      </c>
      <c r="E50" s="39" t="s">
        <v>173</v>
      </c>
      <c r="F50" s="54">
        <v>0.47986111111110902</v>
      </c>
      <c r="G50" s="42"/>
      <c r="H50" s="41">
        <f t="shared" ca="1" si="0"/>
        <v>0.57795276222598335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80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0.90504130841821728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82</v>
      </c>
      <c r="D52" s="38">
        <v>38701</v>
      </c>
      <c r="E52" s="39" t="s">
        <v>174</v>
      </c>
      <c r="F52" s="54">
        <v>0.48124999999999801</v>
      </c>
      <c r="G52" s="42"/>
      <c r="H52" s="41">
        <f t="shared" ref="H52:H82" ca="1" si="1">RAND()</f>
        <v>0.64696472430463581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160</v>
      </c>
      <c r="D53" s="38">
        <v>39017</v>
      </c>
      <c r="E53" s="39" t="s">
        <v>63</v>
      </c>
      <c r="F53" s="54">
        <v>0.48194444444444301</v>
      </c>
      <c r="G53" s="42"/>
      <c r="H53" s="41">
        <f t="shared" ca="1" si="1"/>
        <v>0.12901595524294152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151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0.90526255378783504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78</v>
      </c>
      <c r="D55" s="38">
        <v>38875</v>
      </c>
      <c r="E55" s="39" t="s">
        <v>65</v>
      </c>
      <c r="F55" s="54">
        <v>0.48333333333333101</v>
      </c>
      <c r="G55" s="42"/>
      <c r="H55" s="41">
        <f t="shared" ca="1" si="1"/>
        <v>0.76200606343246857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113</v>
      </c>
      <c r="D56" s="38">
        <v>38855</v>
      </c>
      <c r="E56" s="39" t="s">
        <v>114</v>
      </c>
      <c r="F56" s="54">
        <v>0.484027777777776</v>
      </c>
      <c r="G56" s="42"/>
      <c r="H56" s="41">
        <f t="shared" ca="1" si="1"/>
        <v>0.30253402874877178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119</v>
      </c>
      <c r="D57" s="38">
        <v>38766</v>
      </c>
      <c r="E57" s="39" t="s">
        <v>65</v>
      </c>
      <c r="F57" s="54">
        <v>0.48472222222222</v>
      </c>
      <c r="G57" s="42"/>
      <c r="H57" s="41">
        <f t="shared" ca="1" si="1"/>
        <v>0.26287704294229741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71</v>
      </c>
      <c r="D58" s="38">
        <v>38495</v>
      </c>
      <c r="E58" s="39" t="s">
        <v>72</v>
      </c>
      <c r="F58" s="54">
        <v>0.485416666666664</v>
      </c>
      <c r="G58" s="42"/>
      <c r="H58" s="41">
        <f t="shared" ca="1" si="1"/>
        <v>8.4901006665052292E-2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110</v>
      </c>
      <c r="D59" s="38">
        <v>38890</v>
      </c>
      <c r="E59" s="39" t="s">
        <v>111</v>
      </c>
      <c r="F59" s="54">
        <v>0.486111111111109</v>
      </c>
      <c r="G59" s="42"/>
      <c r="H59" s="41">
        <f t="shared" ca="1" si="1"/>
        <v>0.78834444697374539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159</v>
      </c>
      <c r="D60" s="38">
        <v>39467</v>
      </c>
      <c r="E60" s="39" t="s">
        <v>65</v>
      </c>
      <c r="F60" s="54">
        <v>0.48680555555555299</v>
      </c>
      <c r="G60" s="42"/>
      <c r="H60" s="41">
        <f t="shared" ca="1" si="1"/>
        <v>0.28868392498882445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79</v>
      </c>
      <c r="D61" s="38">
        <v>38466</v>
      </c>
      <c r="E61" s="39" t="s">
        <v>173</v>
      </c>
      <c r="F61" s="54">
        <v>0.48749999999999799</v>
      </c>
      <c r="G61" s="42"/>
      <c r="H61" s="41">
        <f t="shared" ca="1" si="1"/>
        <v>0.85139742523177253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165</v>
      </c>
      <c r="D62" s="38">
        <v>38817</v>
      </c>
      <c r="E62" s="39" t="s">
        <v>136</v>
      </c>
      <c r="F62" s="54">
        <v>0.48819444444444199</v>
      </c>
      <c r="G62" s="42"/>
      <c r="H62" s="41">
        <f t="shared" ca="1" si="1"/>
        <v>0.5555614652291162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141</v>
      </c>
      <c r="D63" s="38">
        <v>38874</v>
      </c>
      <c r="E63" s="39" t="s">
        <v>77</v>
      </c>
      <c r="F63" s="54">
        <v>0.48888888888888599</v>
      </c>
      <c r="G63" s="42"/>
      <c r="H63" s="41">
        <f t="shared" ca="1" si="1"/>
        <v>0.47785451302896409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117</v>
      </c>
      <c r="D64" s="38">
        <v>38392</v>
      </c>
      <c r="E64" s="39" t="s">
        <v>102</v>
      </c>
      <c r="F64" s="54">
        <v>0.48958333333333098</v>
      </c>
      <c r="G64" s="42"/>
      <c r="H64" s="41">
        <f t="shared" ca="1" si="1"/>
        <v>9.8189853326361098E-2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89</v>
      </c>
      <c r="D65" s="38">
        <v>38669</v>
      </c>
      <c r="E65" s="39" t="s">
        <v>90</v>
      </c>
      <c r="F65" s="54">
        <v>0.49027777777777498</v>
      </c>
      <c r="G65" s="42"/>
      <c r="H65" s="41">
        <f t="shared" ca="1" si="1"/>
        <v>0.7509704682892393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99</v>
      </c>
      <c r="D66" s="38">
        <v>38687</v>
      </c>
      <c r="E66" s="39" t="s">
        <v>87</v>
      </c>
      <c r="F66" s="54">
        <v>0.49097222222221998</v>
      </c>
      <c r="G66" s="42"/>
      <c r="H66" s="41">
        <f t="shared" ca="1" si="1"/>
        <v>0.69643110612496495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129</v>
      </c>
      <c r="D67" s="38">
        <v>38994</v>
      </c>
      <c r="E67" s="39" t="s">
        <v>65</v>
      </c>
      <c r="F67" s="54">
        <v>0.49166666666666398</v>
      </c>
      <c r="G67" s="42"/>
      <c r="H67" s="41">
        <f t="shared" ca="1" si="1"/>
        <v>0.46177689690241563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115</v>
      </c>
      <c r="D68" s="38">
        <v>38735</v>
      </c>
      <c r="E68" s="39" t="s">
        <v>90</v>
      </c>
      <c r="F68" s="54">
        <v>0.49236111111110797</v>
      </c>
      <c r="G68" s="42"/>
      <c r="H68" s="41">
        <f t="shared" ca="1" si="1"/>
        <v>0.67919493671859399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75</v>
      </c>
      <c r="D69" s="38">
        <v>38666</v>
      </c>
      <c r="E69" s="39" t="s">
        <v>175</v>
      </c>
      <c r="F69" s="54">
        <v>0.49305555555555303</v>
      </c>
      <c r="G69" s="42"/>
      <c r="H69" s="41">
        <f t="shared" ca="1" si="1"/>
        <v>0.57971054594726146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148</v>
      </c>
      <c r="D70" s="38">
        <v>38476</v>
      </c>
      <c r="E70" s="39" t="s">
        <v>63</v>
      </c>
      <c r="F70" s="54">
        <v>0.49374999999999702</v>
      </c>
      <c r="G70" s="42"/>
      <c r="H70" s="41">
        <f t="shared" ca="1" si="1"/>
        <v>0.27816226644805808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139</v>
      </c>
      <c r="D71" s="38">
        <v>38524</v>
      </c>
      <c r="E71" s="39" t="s">
        <v>140</v>
      </c>
      <c r="F71" s="54">
        <v>0.49444444444444202</v>
      </c>
      <c r="G71" s="42"/>
      <c r="H71" s="41">
        <f t="shared" ca="1" si="1"/>
        <v>0.9424053764254352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0.48611578007296918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101</v>
      </c>
      <c r="D73" s="38">
        <v>38601</v>
      </c>
      <c r="E73" s="39" t="s">
        <v>102</v>
      </c>
      <c r="F73" s="54">
        <v>0.49583333333333002</v>
      </c>
      <c r="G73" s="42"/>
      <c r="H73" s="41">
        <f t="shared" ca="1" si="1"/>
        <v>0.8936616900542631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68</v>
      </c>
      <c r="D74" s="38">
        <v>38622</v>
      </c>
      <c r="E74" s="39" t="s">
        <v>65</v>
      </c>
      <c r="F74" s="54">
        <v>0.49652777777777501</v>
      </c>
      <c r="G74" s="42"/>
      <c r="H74" s="41">
        <f t="shared" ca="1" si="1"/>
        <v>0.79125189809374474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154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7.2510811964730748E-2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112</v>
      </c>
      <c r="D76" s="38">
        <v>39151</v>
      </c>
      <c r="E76" s="39" t="s">
        <v>65</v>
      </c>
      <c r="F76" s="54">
        <v>0.49791666666666301</v>
      </c>
      <c r="G76" s="42"/>
      <c r="H76" s="41">
        <f t="shared" ca="1" si="1"/>
        <v>0.29213783870129018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145</v>
      </c>
      <c r="D77" s="38">
        <v>38871</v>
      </c>
      <c r="E77" s="39" t="s">
        <v>65</v>
      </c>
      <c r="F77" s="54">
        <v>0.49861111111110801</v>
      </c>
      <c r="G77" s="42"/>
      <c r="H77" s="41">
        <f t="shared" ca="1" si="1"/>
        <v>0.66276972508576837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88</v>
      </c>
      <c r="D78" s="38">
        <v>38749</v>
      </c>
      <c r="E78" s="39" t="s">
        <v>65</v>
      </c>
      <c r="F78" s="54">
        <v>0.49930555555555201</v>
      </c>
      <c r="G78" s="42"/>
      <c r="H78" s="41">
        <f t="shared" ca="1" si="1"/>
        <v>0.60516864476791932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123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0.58646333027930697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81</v>
      </c>
      <c r="D80" s="38">
        <v>38421</v>
      </c>
      <c r="E80" s="39" t="s">
        <v>65</v>
      </c>
      <c r="F80" s="54">
        <v>0.500694444444441</v>
      </c>
      <c r="G80" s="42"/>
      <c r="H80" s="41">
        <f t="shared" ca="1" si="1"/>
        <v>0.6976953386258179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106</v>
      </c>
      <c r="D81" s="38">
        <v>39170</v>
      </c>
      <c r="E81" s="39" t="s">
        <v>65</v>
      </c>
      <c r="F81" s="54">
        <v>0.501388888888885</v>
      </c>
      <c r="G81" s="50"/>
      <c r="H81" s="41">
        <f t="shared" ca="1" si="1"/>
        <v>9.1487956670359916E-2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134</v>
      </c>
      <c r="D82" s="38">
        <v>38960</v>
      </c>
      <c r="E82" s="39" t="s">
        <v>77</v>
      </c>
      <c r="F82" s="54">
        <v>0.50208333333333</v>
      </c>
      <c r="G82" s="42"/>
      <c r="H82" s="41">
        <f t="shared" ca="1" si="1"/>
        <v>0.14015356916554422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66</v>
      </c>
      <c r="D83" s="38">
        <v>38489</v>
      </c>
      <c r="E83" s="39" t="s">
        <v>65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155</v>
      </c>
      <c r="D84" s="38">
        <v>38793</v>
      </c>
      <c r="E84" s="39" t="s">
        <v>156</v>
      </c>
      <c r="F84" s="54">
        <v>0.50347222222221899</v>
      </c>
      <c r="G84" s="42"/>
      <c r="H84" s="41">
        <f t="shared" ref="H84:H91" ca="1" si="2">RAND()</f>
        <v>0.14500880002790151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176</v>
      </c>
      <c r="D85" s="38">
        <v>39137</v>
      </c>
      <c r="E85" s="39" t="s">
        <v>65</v>
      </c>
      <c r="F85" s="54">
        <v>0.50416666666666299</v>
      </c>
      <c r="G85" s="42"/>
      <c r="H85" s="41">
        <f t="shared" ca="1" si="2"/>
        <v>0.78910693459568237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152</v>
      </c>
      <c r="D86" s="38">
        <v>38859</v>
      </c>
      <c r="E86" s="39" t="s">
        <v>132</v>
      </c>
      <c r="F86" s="54">
        <v>0.50486111111110699</v>
      </c>
      <c r="G86" s="42"/>
      <c r="H86" s="41">
        <f t="shared" ca="1" si="2"/>
        <v>0.92080855627102687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127</v>
      </c>
      <c r="D87" s="38">
        <v>38458</v>
      </c>
      <c r="E87" s="39" t="s">
        <v>63</v>
      </c>
      <c r="F87" s="54">
        <v>0.50555555555555198</v>
      </c>
      <c r="G87" s="42"/>
      <c r="H87" s="41">
        <f t="shared" ca="1" si="2"/>
        <v>0.20025502066469292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142</v>
      </c>
      <c r="D88" s="38">
        <v>38614</v>
      </c>
      <c r="E88" s="39" t="s">
        <v>63</v>
      </c>
      <c r="F88" s="54">
        <v>0.50624999999999598</v>
      </c>
      <c r="G88" s="42"/>
      <c r="H88" s="41">
        <f t="shared" ca="1" si="2"/>
        <v>6.3554545315584243E-2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161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0.38327300472640768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150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0.37458255905349547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98</v>
      </c>
      <c r="D91" s="38">
        <v>38375</v>
      </c>
      <c r="E91" s="39" t="s">
        <v>72</v>
      </c>
      <c r="F91" s="54">
        <v>0.50833333333332897</v>
      </c>
      <c r="G91" s="42"/>
      <c r="H91" s="41">
        <f t="shared" ca="1" si="2"/>
        <v>7.8255660835033547E-2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70</v>
      </c>
      <c r="D92" s="38">
        <v>38944</v>
      </c>
      <c r="E92" s="39" t="s">
        <v>65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164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0.15853529039319314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162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0.79796118687080153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100</v>
      </c>
      <c r="D95" s="38">
        <v>39346</v>
      </c>
      <c r="E95" s="39" t="s">
        <v>65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153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0.9469628754855185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64</v>
      </c>
      <c r="D97" s="38">
        <v>38564</v>
      </c>
      <c r="E97" s="39" t="s">
        <v>65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84</v>
      </c>
      <c r="D98" s="38">
        <v>38452</v>
      </c>
      <c r="E98" s="39" t="s">
        <v>72</v>
      </c>
      <c r="F98" s="54">
        <v>0.51319444444443996</v>
      </c>
      <c r="G98" s="46"/>
      <c r="H98" s="41">
        <f t="shared" ref="H98:H107" ca="1" si="3">RAND()</f>
        <v>0.63529492895031137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76</v>
      </c>
      <c r="D99" s="38">
        <v>38419</v>
      </c>
      <c r="E99" s="39" t="s">
        <v>77</v>
      </c>
      <c r="F99" s="54">
        <v>0.51388888888888395</v>
      </c>
      <c r="G99" s="46"/>
      <c r="H99" s="41">
        <f t="shared" ca="1" si="3"/>
        <v>0.86453671392943299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69</v>
      </c>
      <c r="D100" s="38">
        <v>38425</v>
      </c>
      <c r="E100" s="39" t="s">
        <v>65</v>
      </c>
      <c r="F100" s="54">
        <v>0.51458333333332895</v>
      </c>
      <c r="G100" s="46"/>
      <c r="H100" s="41">
        <f t="shared" ca="1" si="3"/>
        <v>1.9290892577597973E-2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133</v>
      </c>
      <c r="D101" s="38">
        <v>38730</v>
      </c>
      <c r="E101" s="39" t="s">
        <v>65</v>
      </c>
      <c r="F101" s="54">
        <v>0.51527777777777295</v>
      </c>
      <c r="G101" s="46"/>
      <c r="H101" s="41">
        <f t="shared" ca="1" si="3"/>
        <v>0.78350663280785027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126</v>
      </c>
      <c r="D102" s="38">
        <v>38388</v>
      </c>
      <c r="E102" s="39" t="s">
        <v>102</v>
      </c>
      <c r="F102" s="54">
        <v>0.51597222222221795</v>
      </c>
      <c r="G102" s="46"/>
      <c r="H102" s="41">
        <f t="shared" ca="1" si="3"/>
        <v>0.71313234393523273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86</v>
      </c>
      <c r="D103" s="38">
        <v>38822</v>
      </c>
      <c r="E103" s="39" t="s">
        <v>87</v>
      </c>
      <c r="F103" s="54">
        <v>0.51666666666666194</v>
      </c>
      <c r="G103" s="47"/>
      <c r="H103" s="41">
        <f t="shared" ca="1" si="3"/>
        <v>0.12933646704696078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157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0.19864335282436296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138</v>
      </c>
      <c r="D105" s="38">
        <v>38806</v>
      </c>
      <c r="E105" s="39" t="s">
        <v>90</v>
      </c>
      <c r="F105" s="54">
        <v>0.51805555555555105</v>
      </c>
      <c r="G105" s="46"/>
      <c r="H105" s="41">
        <f t="shared" ca="1" si="3"/>
        <v>3.3931235358357625E-3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118</v>
      </c>
      <c r="D106" s="38">
        <v>39306</v>
      </c>
      <c r="E106" s="39" t="s">
        <v>65</v>
      </c>
      <c r="F106" s="54">
        <v>0.51874999999999505</v>
      </c>
      <c r="G106" s="46"/>
      <c r="H106" s="41">
        <f t="shared" ca="1" si="3"/>
        <v>0.8614388382732675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103</v>
      </c>
      <c r="D107" s="38">
        <v>38371</v>
      </c>
      <c r="E107" s="39" t="s">
        <v>97</v>
      </c>
      <c r="F107" s="54">
        <v>0.51944444444443905</v>
      </c>
      <c r="G107" s="46"/>
      <c r="H107" s="41">
        <f t="shared" ca="1" si="3"/>
        <v>0.78791114648914728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131</v>
      </c>
      <c r="D108" s="38">
        <v>38750</v>
      </c>
      <c r="E108" s="39" t="s">
        <v>132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109</v>
      </c>
      <c r="D109" s="38">
        <v>39347</v>
      </c>
      <c r="E109" s="39" t="s">
        <v>65</v>
      </c>
      <c r="F109" s="54">
        <v>0.52083333333332804</v>
      </c>
      <c r="G109" s="46"/>
      <c r="H109" s="41">
        <f t="shared" ref="H109:H117" ca="1" si="4">RAND()</f>
        <v>4.5058176011742446E-2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60</v>
      </c>
      <c r="D110" s="38">
        <v>38828</v>
      </c>
      <c r="E110" s="39" t="s">
        <v>65</v>
      </c>
      <c r="F110" s="54">
        <v>0.52152777777777304</v>
      </c>
      <c r="G110" s="63"/>
      <c r="H110" s="41">
        <f t="shared" ca="1" si="4"/>
        <v>0.54881352323408905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146</v>
      </c>
      <c r="D111" s="38">
        <v>38916</v>
      </c>
      <c r="E111" s="39" t="s">
        <v>77</v>
      </c>
      <c r="F111" s="54">
        <v>0.52222222222221704</v>
      </c>
      <c r="G111" s="63"/>
      <c r="H111" s="41">
        <f t="shared" ca="1" si="4"/>
        <v>0.58570552882709903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128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0.22978180267042059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105</v>
      </c>
      <c r="D113" s="38">
        <v>38970</v>
      </c>
      <c r="E113" s="39" t="s">
        <v>90</v>
      </c>
      <c r="F113" s="54">
        <v>0.52361111111110603</v>
      </c>
      <c r="G113" s="63"/>
      <c r="H113" s="41">
        <f t="shared" ca="1" si="4"/>
        <v>0.9478357018662118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95</v>
      </c>
      <c r="D114" s="38">
        <v>38477</v>
      </c>
      <c r="E114" s="39" t="s">
        <v>173</v>
      </c>
      <c r="F114" s="54">
        <v>0.52430555555555003</v>
      </c>
      <c r="G114" s="63"/>
      <c r="H114" s="41">
        <f t="shared" ca="1" si="4"/>
        <v>0.5590487084206871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91</v>
      </c>
      <c r="D115" s="38">
        <v>38756</v>
      </c>
      <c r="E115" s="39" t="s">
        <v>87</v>
      </c>
      <c r="F115" s="54">
        <v>0.52499999999999403</v>
      </c>
      <c r="G115" s="63"/>
      <c r="H115" s="41">
        <f t="shared" ca="1" si="4"/>
        <v>0.41827862246673919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83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0.73168973250625435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94</v>
      </c>
      <c r="D117" s="38">
        <v>38983</v>
      </c>
      <c r="E117" s="39" t="s">
        <v>65</v>
      </c>
      <c r="F117" s="54">
        <v>0.52638888888888302</v>
      </c>
      <c r="G117" s="64" t="s">
        <v>30</v>
      </c>
      <c r="H117" s="41">
        <f t="shared" ca="1" si="4"/>
        <v>0.72087010730899703</v>
      </c>
      <c r="J117" s="41">
        <v>66</v>
      </c>
    </row>
  </sheetData>
  <sortState ref="A20:K119">
    <sortCondition ref="H20:H119"/>
  </sortState>
  <mergeCells count="17">
    <mergeCell ref="G18:G19"/>
    <mergeCell ref="A18:A19"/>
    <mergeCell ref="B18:B19"/>
    <mergeCell ref="C18:C19"/>
    <mergeCell ref="D18:D19"/>
    <mergeCell ref="E18:E19"/>
    <mergeCell ref="F18:F19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D11:E11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70"/>
  <sheetViews>
    <sheetView tabSelected="1" view="pageBreakPreview" topLeftCell="A16" zoomScale="80" zoomScaleNormal="100" zoomScaleSheetLayoutView="80" workbookViewId="0">
      <selection activeCell="L31" sqref="L31"/>
    </sheetView>
  </sheetViews>
  <sheetFormatPr defaultRowHeight="12.75" x14ac:dyDescent="0.2"/>
  <cols>
    <col min="1" max="1" width="6.125" style="65" customWidth="1"/>
    <col min="2" max="2" width="6.75" style="100" customWidth="1"/>
    <col min="3" max="3" width="12.375" style="100" customWidth="1"/>
    <col min="4" max="4" width="21" style="65" customWidth="1"/>
    <col min="5" max="5" width="9.625" style="65" customWidth="1"/>
    <col min="6" max="6" width="7.375" style="65" customWidth="1"/>
    <col min="7" max="7" width="21.875" style="65" customWidth="1"/>
    <col min="8" max="8" width="11.875" style="65" customWidth="1"/>
    <col min="9" max="9" width="13.25" style="65" customWidth="1"/>
    <col min="10" max="10" width="9.25" style="65" customWidth="1"/>
    <col min="11" max="11" width="11.875" style="65" customWidth="1"/>
    <col min="12" max="12" width="12.875" style="65" customWidth="1"/>
    <col min="13" max="13" width="10.125" style="65" hidden="1" customWidth="1"/>
    <col min="14" max="14" width="0" style="65" hidden="1" customWidth="1"/>
    <col min="15" max="16384" width="9" style="65"/>
  </cols>
  <sheetData>
    <row r="1" spans="1:12" ht="19.5" customHeight="1" x14ac:dyDescent="0.2">
      <c r="A1" s="221" t="s">
        <v>37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19.5" customHeight="1" x14ac:dyDescent="0.2">
      <c r="A2" s="221" t="s">
        <v>61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9.5" customHeight="1" x14ac:dyDescent="0.2">
      <c r="A3" s="221" t="s">
        <v>38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9.5" customHeight="1" x14ac:dyDescent="0.2">
      <c r="A4" s="221" t="s">
        <v>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8.5" x14ac:dyDescent="0.2">
      <c r="A6" s="222" t="s">
        <v>206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2" s="67" customFormat="1" ht="18" customHeight="1" x14ac:dyDescent="0.2">
      <c r="A7" s="220" t="s">
        <v>39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8" customHeight="1" thickTop="1" x14ac:dyDescent="0.2">
      <c r="A9" s="227" t="s">
        <v>40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9"/>
    </row>
    <row r="10" spans="1:12" ht="18" customHeight="1" x14ac:dyDescent="0.2">
      <c r="A10" s="230" t="s">
        <v>191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2"/>
    </row>
    <row r="11" spans="1:12" ht="19.5" customHeight="1" x14ac:dyDescent="0.2">
      <c r="A11" s="230" t="s">
        <v>207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2"/>
    </row>
    <row r="12" spans="1:12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15.75" x14ac:dyDescent="0.2">
      <c r="A13" s="155" t="s">
        <v>193</v>
      </c>
      <c r="B13" s="72"/>
      <c r="C13" s="101"/>
      <c r="D13" s="102"/>
      <c r="E13" s="73"/>
      <c r="F13" s="153"/>
      <c r="G13" s="156" t="s">
        <v>41</v>
      </c>
      <c r="H13" s="73"/>
      <c r="I13" s="73"/>
      <c r="J13" s="73"/>
      <c r="K13" s="74"/>
      <c r="L13" s="75" t="s">
        <v>192</v>
      </c>
    </row>
    <row r="14" spans="1:12" ht="15.75" x14ac:dyDescent="0.2">
      <c r="A14" s="76" t="s">
        <v>194</v>
      </c>
      <c r="B14" s="77"/>
      <c r="C14" s="103"/>
      <c r="D14" s="104"/>
      <c r="E14" s="78"/>
      <c r="F14" s="154"/>
      <c r="G14" s="157" t="s">
        <v>208</v>
      </c>
      <c r="H14" s="78"/>
      <c r="I14" s="78"/>
      <c r="J14" s="78"/>
      <c r="K14" s="79"/>
      <c r="L14" s="158" t="s">
        <v>209</v>
      </c>
    </row>
    <row r="15" spans="1:12" ht="15" x14ac:dyDescent="0.2">
      <c r="A15" s="233" t="s">
        <v>8</v>
      </c>
      <c r="B15" s="203"/>
      <c r="C15" s="203"/>
      <c r="D15" s="203"/>
      <c r="E15" s="203"/>
      <c r="F15" s="203"/>
      <c r="G15" s="234"/>
      <c r="H15" s="202" t="s">
        <v>9</v>
      </c>
      <c r="I15" s="203"/>
      <c r="J15" s="203"/>
      <c r="K15" s="203"/>
      <c r="L15" s="204"/>
    </row>
    <row r="16" spans="1:12" ht="15" x14ac:dyDescent="0.2">
      <c r="A16" s="80" t="s">
        <v>10</v>
      </c>
      <c r="B16" s="81"/>
      <c r="C16" s="81"/>
      <c r="D16" s="82"/>
      <c r="E16" s="83"/>
      <c r="F16" s="82"/>
      <c r="G16" s="84"/>
      <c r="H16" s="85" t="s">
        <v>11</v>
      </c>
      <c r="I16" s="86"/>
      <c r="J16" s="86"/>
      <c r="K16" s="86"/>
      <c r="L16" s="87"/>
    </row>
    <row r="17" spans="1:20" ht="15" x14ac:dyDescent="0.2">
      <c r="A17" s="80" t="s">
        <v>12</v>
      </c>
      <c r="B17" s="81"/>
      <c r="C17" s="81"/>
      <c r="D17" s="88"/>
      <c r="E17" s="83"/>
      <c r="F17" s="82"/>
      <c r="G17" s="159" t="s">
        <v>59</v>
      </c>
      <c r="H17" s="85" t="s">
        <v>189</v>
      </c>
      <c r="I17" s="86"/>
      <c r="J17" s="86"/>
      <c r="K17" s="86"/>
      <c r="L17" s="87"/>
    </row>
    <row r="18" spans="1:20" ht="15" x14ac:dyDescent="0.2">
      <c r="A18" s="80" t="s">
        <v>14</v>
      </c>
      <c r="B18" s="81"/>
      <c r="C18" s="81"/>
      <c r="D18" s="88"/>
      <c r="E18" s="83"/>
      <c r="F18" s="82"/>
      <c r="G18" s="159" t="s">
        <v>31</v>
      </c>
      <c r="H18" s="85" t="s">
        <v>190</v>
      </c>
      <c r="I18" s="86"/>
      <c r="J18" s="86"/>
      <c r="K18" s="86"/>
      <c r="L18" s="87"/>
    </row>
    <row r="19" spans="1:20" ht="15.75" thickBot="1" x14ac:dyDescent="0.25">
      <c r="A19" s="80" t="s">
        <v>16</v>
      </c>
      <c r="B19" s="89"/>
      <c r="C19" s="89"/>
      <c r="D19" s="90"/>
      <c r="E19" s="90"/>
      <c r="F19" s="90"/>
      <c r="G19" s="160" t="s">
        <v>195</v>
      </c>
      <c r="H19" s="85" t="s">
        <v>188</v>
      </c>
      <c r="I19" s="86"/>
      <c r="J19" s="86"/>
      <c r="K19" s="161">
        <v>60</v>
      </c>
      <c r="L19" s="162" t="s">
        <v>210</v>
      </c>
    </row>
    <row r="20" spans="1:20" ht="6.75" customHeight="1" thickTop="1" thickBot="1" x14ac:dyDescent="0.25">
      <c r="A20" s="91"/>
      <c r="B20" s="92"/>
      <c r="C20" s="92"/>
      <c r="D20" s="93"/>
      <c r="E20" s="93"/>
      <c r="F20" s="93"/>
      <c r="G20" s="93"/>
      <c r="H20" s="93"/>
      <c r="I20" s="93"/>
      <c r="J20" s="93"/>
      <c r="K20" s="93"/>
      <c r="L20" s="94"/>
    </row>
    <row r="21" spans="1:20" s="95" customFormat="1" ht="21" customHeight="1" thickTop="1" x14ac:dyDescent="0.2">
      <c r="A21" s="235" t="s">
        <v>42</v>
      </c>
      <c r="B21" s="218" t="s">
        <v>19</v>
      </c>
      <c r="C21" s="218" t="s">
        <v>43</v>
      </c>
      <c r="D21" s="218" t="s">
        <v>20</v>
      </c>
      <c r="E21" s="218" t="s">
        <v>44</v>
      </c>
      <c r="F21" s="218" t="s">
        <v>45</v>
      </c>
      <c r="G21" s="218" t="s">
        <v>22</v>
      </c>
      <c r="H21" s="218" t="s">
        <v>46</v>
      </c>
      <c r="I21" s="218" t="s">
        <v>47</v>
      </c>
      <c r="J21" s="218" t="s">
        <v>48</v>
      </c>
      <c r="K21" s="225" t="s">
        <v>49</v>
      </c>
      <c r="L21" s="237" t="s">
        <v>23</v>
      </c>
      <c r="M21" s="223" t="s">
        <v>57</v>
      </c>
      <c r="N21" s="224" t="s">
        <v>58</v>
      </c>
    </row>
    <row r="22" spans="1:20" s="95" customFormat="1" ht="13.5" customHeight="1" x14ac:dyDescent="0.2">
      <c r="A22" s="236"/>
      <c r="B22" s="219"/>
      <c r="C22" s="219"/>
      <c r="D22" s="219"/>
      <c r="E22" s="219"/>
      <c r="F22" s="219"/>
      <c r="G22" s="219"/>
      <c r="H22" s="219"/>
      <c r="I22" s="219"/>
      <c r="J22" s="219"/>
      <c r="K22" s="226"/>
      <c r="L22" s="238"/>
      <c r="M22" s="223"/>
      <c r="N22" s="224"/>
    </row>
    <row r="23" spans="1:20" s="96" customFormat="1" ht="26.25" customHeight="1" x14ac:dyDescent="0.2">
      <c r="A23" s="170">
        <v>1</v>
      </c>
      <c r="B23" s="163">
        <v>61</v>
      </c>
      <c r="C23" s="163">
        <v>10053913691</v>
      </c>
      <c r="D23" s="108" t="s">
        <v>211</v>
      </c>
      <c r="E23" s="109" t="s">
        <v>212</v>
      </c>
      <c r="F23" s="97" t="s">
        <v>62</v>
      </c>
      <c r="G23" s="142" t="s">
        <v>213</v>
      </c>
      <c r="H23" s="176">
        <v>6.8761574074074072E-2</v>
      </c>
      <c r="I23" s="176"/>
      <c r="J23" s="152">
        <f t="shared" ref="J23:J51" si="0">IFERROR($K$19*3600/(HOUR(H23)*3600+MINUTE(H23)*60+SECOND(H23)),"")</f>
        <v>36.357515569769397</v>
      </c>
      <c r="K23" s="99" t="s">
        <v>187</v>
      </c>
      <c r="L23" s="171"/>
      <c r="M23" s="107">
        <v>0.52470358796296301</v>
      </c>
      <c r="N23" s="105">
        <v>0.51249999999999596</v>
      </c>
      <c r="O23" s="65"/>
      <c r="P23" s="65"/>
      <c r="Q23" s="65"/>
      <c r="R23" s="65"/>
      <c r="S23" s="65"/>
      <c r="T23" s="65"/>
    </row>
    <row r="24" spans="1:20" s="96" customFormat="1" ht="26.25" customHeight="1" x14ac:dyDescent="0.2">
      <c r="A24" s="170">
        <v>2</v>
      </c>
      <c r="B24" s="163">
        <v>55</v>
      </c>
      <c r="C24" s="163">
        <v>10052470819</v>
      </c>
      <c r="D24" s="108" t="s">
        <v>214</v>
      </c>
      <c r="E24" s="109" t="s">
        <v>215</v>
      </c>
      <c r="F24" s="97" t="s">
        <v>62</v>
      </c>
      <c r="G24" s="142" t="s">
        <v>65</v>
      </c>
      <c r="H24" s="176">
        <v>6.8784722222222219E-2</v>
      </c>
      <c r="I24" s="175">
        <f t="shared" ref="I24:I34" si="1">H24-$H$23</f>
        <v>2.3148148148147141E-5</v>
      </c>
      <c r="J24" s="152">
        <f t="shared" si="0"/>
        <v>36.345280161534582</v>
      </c>
      <c r="K24" s="99" t="s">
        <v>62</v>
      </c>
      <c r="L24" s="171"/>
      <c r="M24" s="107">
        <v>0.5149914351851852</v>
      </c>
      <c r="N24" s="105">
        <v>0.50277777777777399</v>
      </c>
      <c r="O24" s="65"/>
      <c r="P24" s="65"/>
      <c r="Q24" s="65"/>
      <c r="R24" s="65"/>
      <c r="S24" s="65"/>
      <c r="T24" s="65"/>
    </row>
    <row r="25" spans="1:20" s="96" customFormat="1" ht="26.25" customHeight="1" x14ac:dyDescent="0.2">
      <c r="A25" s="170">
        <v>3</v>
      </c>
      <c r="B25" s="163">
        <v>66</v>
      </c>
      <c r="C25" s="163">
        <v>10053914200</v>
      </c>
      <c r="D25" s="108" t="s">
        <v>216</v>
      </c>
      <c r="E25" s="109" t="s">
        <v>217</v>
      </c>
      <c r="F25" s="111" t="s">
        <v>62</v>
      </c>
      <c r="G25" s="142" t="s">
        <v>197</v>
      </c>
      <c r="H25" s="176">
        <v>6.8784722222222219E-2</v>
      </c>
      <c r="I25" s="175">
        <f t="shared" si="1"/>
        <v>2.3148148148147141E-5</v>
      </c>
      <c r="J25" s="152">
        <f t="shared" si="0"/>
        <v>36.345280161534582</v>
      </c>
      <c r="K25" s="99" t="s">
        <v>62</v>
      </c>
      <c r="L25" s="172"/>
      <c r="M25" s="106">
        <v>0.47557743055555557</v>
      </c>
      <c r="N25" s="105">
        <v>0.46319444444444402</v>
      </c>
    </row>
    <row r="26" spans="1:20" s="96" customFormat="1" ht="26.25" customHeight="1" x14ac:dyDescent="0.2">
      <c r="A26" s="170">
        <v>4</v>
      </c>
      <c r="B26" s="163">
        <v>63</v>
      </c>
      <c r="C26" s="163">
        <v>10053913489</v>
      </c>
      <c r="D26" s="108" t="s">
        <v>218</v>
      </c>
      <c r="E26" s="109" t="s">
        <v>219</v>
      </c>
      <c r="F26" s="111" t="s">
        <v>62</v>
      </c>
      <c r="G26" s="142" t="s">
        <v>213</v>
      </c>
      <c r="H26" s="176">
        <v>6.8784722222222219E-2</v>
      </c>
      <c r="I26" s="175">
        <f t="shared" si="1"/>
        <v>2.3148148148147141E-5</v>
      </c>
      <c r="J26" s="152">
        <f t="shared" si="0"/>
        <v>36.345280161534582</v>
      </c>
      <c r="K26" s="99" t="s">
        <v>62</v>
      </c>
      <c r="L26" s="171"/>
      <c r="M26" s="107">
        <v>0.50898958333333333</v>
      </c>
      <c r="N26" s="105">
        <v>0.49652777777777501</v>
      </c>
      <c r="O26" s="65"/>
      <c r="P26" s="65"/>
      <c r="Q26" s="65"/>
      <c r="R26" s="65"/>
      <c r="S26" s="65"/>
      <c r="T26" s="65"/>
    </row>
    <row r="27" spans="1:20" s="96" customFormat="1" ht="26.25" customHeight="1" x14ac:dyDescent="0.2">
      <c r="A27" s="170">
        <v>5</v>
      </c>
      <c r="B27" s="163">
        <v>56</v>
      </c>
      <c r="C27" s="163">
        <v>10036034975</v>
      </c>
      <c r="D27" s="108" t="s">
        <v>220</v>
      </c>
      <c r="E27" s="109" t="s">
        <v>221</v>
      </c>
      <c r="F27" s="97" t="s">
        <v>62</v>
      </c>
      <c r="G27" s="142" t="s">
        <v>65</v>
      </c>
      <c r="H27" s="176">
        <v>6.8784722222222219E-2</v>
      </c>
      <c r="I27" s="175">
        <f t="shared" si="1"/>
        <v>2.3148148148147141E-5</v>
      </c>
      <c r="J27" s="152">
        <f t="shared" si="0"/>
        <v>36.345280161534582</v>
      </c>
      <c r="K27" s="99" t="s">
        <v>62</v>
      </c>
      <c r="L27" s="171"/>
      <c r="M27" s="107">
        <v>0.52706354166666669</v>
      </c>
      <c r="N27" s="105">
        <v>0.51458333333332895</v>
      </c>
      <c r="O27" s="65"/>
      <c r="P27" s="65"/>
      <c r="Q27" s="65"/>
      <c r="R27" s="65"/>
      <c r="S27" s="65"/>
      <c r="T27" s="65"/>
    </row>
    <row r="28" spans="1:20" s="96" customFormat="1" ht="26.25" customHeight="1" x14ac:dyDescent="0.2">
      <c r="A28" s="170">
        <v>6</v>
      </c>
      <c r="B28" s="163">
        <v>64</v>
      </c>
      <c r="C28" s="163">
        <v>10036067311</v>
      </c>
      <c r="D28" s="108" t="s">
        <v>222</v>
      </c>
      <c r="E28" s="109" t="s">
        <v>223</v>
      </c>
      <c r="F28" s="97" t="s">
        <v>62</v>
      </c>
      <c r="G28" s="142" t="s">
        <v>224</v>
      </c>
      <c r="H28" s="176">
        <v>6.8784722222222219E-2</v>
      </c>
      <c r="I28" s="175">
        <f t="shared" si="1"/>
        <v>2.3148148148147141E-5</v>
      </c>
      <c r="J28" s="152">
        <f t="shared" si="0"/>
        <v>36.345280161534582</v>
      </c>
      <c r="K28" s="99" t="s">
        <v>62</v>
      </c>
      <c r="L28" s="171"/>
      <c r="M28" s="107">
        <v>0.5216108796296296</v>
      </c>
      <c r="N28" s="105">
        <v>0.50902777777777397</v>
      </c>
      <c r="O28" s="65"/>
      <c r="P28" s="65"/>
      <c r="Q28" s="65"/>
      <c r="R28" s="65"/>
      <c r="S28" s="65"/>
      <c r="T28" s="65"/>
    </row>
    <row r="29" spans="1:20" s="96" customFormat="1" ht="26.25" customHeight="1" x14ac:dyDescent="0.2">
      <c r="A29" s="170">
        <v>7</v>
      </c>
      <c r="B29" s="163">
        <v>65</v>
      </c>
      <c r="C29" s="163">
        <v>10053914196</v>
      </c>
      <c r="D29" s="108" t="s">
        <v>225</v>
      </c>
      <c r="E29" s="109" t="s">
        <v>217</v>
      </c>
      <c r="F29" s="111" t="s">
        <v>62</v>
      </c>
      <c r="G29" s="142" t="s">
        <v>197</v>
      </c>
      <c r="H29" s="176">
        <v>6.8842592592592594E-2</v>
      </c>
      <c r="I29" s="175">
        <f t="shared" si="1"/>
        <v>8.1018518518521931E-5</v>
      </c>
      <c r="J29" s="152">
        <f t="shared" si="0"/>
        <v>36.314727639542703</v>
      </c>
      <c r="K29" s="99"/>
      <c r="L29" s="171"/>
      <c r="M29" s="107">
        <v>0.49808935185185188</v>
      </c>
      <c r="N29" s="105">
        <v>0.485416666666664</v>
      </c>
      <c r="O29" s="65"/>
      <c r="P29" s="65"/>
      <c r="Q29" s="65"/>
      <c r="R29" s="65"/>
      <c r="S29" s="65"/>
      <c r="T29" s="65"/>
    </row>
    <row r="30" spans="1:20" s="96" customFormat="1" ht="26.25" customHeight="1" x14ac:dyDescent="0.2">
      <c r="A30" s="170">
        <v>8</v>
      </c>
      <c r="B30" s="163">
        <v>54</v>
      </c>
      <c r="C30" s="163">
        <v>10036064681</v>
      </c>
      <c r="D30" s="108" t="s">
        <v>226</v>
      </c>
      <c r="E30" s="109" t="s">
        <v>227</v>
      </c>
      <c r="F30" s="111" t="s">
        <v>62</v>
      </c>
      <c r="G30" s="142" t="s">
        <v>65</v>
      </c>
      <c r="H30" s="176">
        <v>6.8993055555555557E-2</v>
      </c>
      <c r="I30" s="175">
        <f t="shared" si="1"/>
        <v>2.3148148148148529E-4</v>
      </c>
      <c r="J30" s="152">
        <f t="shared" si="0"/>
        <v>36.235530951182689</v>
      </c>
      <c r="K30" s="99"/>
      <c r="L30" s="171"/>
      <c r="M30" s="107">
        <v>0.48635578703703702</v>
      </c>
      <c r="N30" s="105">
        <v>0.47361111111110998</v>
      </c>
      <c r="O30" s="65"/>
      <c r="P30" s="65"/>
      <c r="Q30" s="65"/>
      <c r="R30" s="65"/>
      <c r="S30" s="65"/>
      <c r="T30" s="65"/>
    </row>
    <row r="31" spans="1:20" s="96" customFormat="1" ht="26.25" customHeight="1" x14ac:dyDescent="0.2">
      <c r="A31" s="170">
        <v>9</v>
      </c>
      <c r="B31" s="163">
        <v>62</v>
      </c>
      <c r="C31" s="163">
        <v>10059477754</v>
      </c>
      <c r="D31" s="108" t="s">
        <v>228</v>
      </c>
      <c r="E31" s="109" t="s">
        <v>229</v>
      </c>
      <c r="F31" s="111" t="s">
        <v>62</v>
      </c>
      <c r="G31" s="142" t="s">
        <v>224</v>
      </c>
      <c r="H31" s="176">
        <v>6.9016203703703705E-2</v>
      </c>
      <c r="I31" s="175">
        <f t="shared" si="1"/>
        <v>2.5462962962963243E-4</v>
      </c>
      <c r="J31" s="152">
        <f t="shared" si="0"/>
        <v>36.223377494549723</v>
      </c>
      <c r="K31" s="99"/>
      <c r="L31" s="171"/>
      <c r="M31" s="107">
        <v>0.5342844907407408</v>
      </c>
      <c r="N31" s="105">
        <v>0.52152777777777304</v>
      </c>
      <c r="O31" s="65"/>
      <c r="P31" s="65"/>
      <c r="Q31" s="65"/>
      <c r="R31" s="65"/>
      <c r="S31" s="65"/>
      <c r="T31" s="65"/>
    </row>
    <row r="32" spans="1:20" s="96" customFormat="1" ht="26.25" customHeight="1" x14ac:dyDescent="0.2">
      <c r="A32" s="170">
        <v>10</v>
      </c>
      <c r="B32" s="163">
        <v>57</v>
      </c>
      <c r="C32" s="163">
        <v>10036027400</v>
      </c>
      <c r="D32" s="108" t="s">
        <v>230</v>
      </c>
      <c r="E32" s="109" t="s">
        <v>231</v>
      </c>
      <c r="F32" s="111" t="s">
        <v>62</v>
      </c>
      <c r="G32" s="142" t="s">
        <v>65</v>
      </c>
      <c r="H32" s="176">
        <v>6.9537037037037036E-2</v>
      </c>
      <c r="I32" s="175">
        <f t="shared" si="1"/>
        <v>7.7546296296296391E-4</v>
      </c>
      <c r="J32" s="152">
        <f t="shared" si="0"/>
        <v>35.95206391478029</v>
      </c>
      <c r="K32" s="98"/>
      <c r="L32" s="172"/>
      <c r="M32" s="106">
        <v>0.47817696759259259</v>
      </c>
      <c r="N32" s="105">
        <v>0.46527777777777701</v>
      </c>
    </row>
    <row r="33" spans="1:20" s="96" customFormat="1" ht="26.25" customHeight="1" x14ac:dyDescent="0.2">
      <c r="A33" s="170">
        <v>11</v>
      </c>
      <c r="B33" s="163">
        <v>73</v>
      </c>
      <c r="C33" s="163">
        <v>10091228379</v>
      </c>
      <c r="D33" s="108" t="s">
        <v>232</v>
      </c>
      <c r="E33" s="109" t="s">
        <v>233</v>
      </c>
      <c r="F33" s="111" t="s">
        <v>171</v>
      </c>
      <c r="G33" s="142" t="s">
        <v>199</v>
      </c>
      <c r="H33" s="176">
        <v>7.1840277777777781E-2</v>
      </c>
      <c r="I33" s="175">
        <f t="shared" si="1"/>
        <v>3.0787037037037085E-3</v>
      </c>
      <c r="J33" s="152">
        <f t="shared" si="0"/>
        <v>34.799420009666505</v>
      </c>
      <c r="K33" s="99"/>
      <c r="L33" s="171"/>
      <c r="M33" s="107">
        <v>0.50597812500000006</v>
      </c>
      <c r="N33" s="105">
        <v>0.49305555555555303</v>
      </c>
      <c r="O33" s="65"/>
      <c r="P33" s="65"/>
      <c r="Q33" s="65"/>
      <c r="R33" s="65"/>
      <c r="S33" s="65"/>
      <c r="T33" s="65"/>
    </row>
    <row r="34" spans="1:20" s="96" customFormat="1" ht="26.25" customHeight="1" x14ac:dyDescent="0.2">
      <c r="A34" s="170">
        <v>12</v>
      </c>
      <c r="B34" s="163">
        <v>74</v>
      </c>
      <c r="C34" s="163">
        <v>10082146856</v>
      </c>
      <c r="D34" s="108" t="s">
        <v>234</v>
      </c>
      <c r="E34" s="109" t="s">
        <v>235</v>
      </c>
      <c r="F34" s="111" t="s">
        <v>171</v>
      </c>
      <c r="G34" s="142" t="s">
        <v>199</v>
      </c>
      <c r="H34" s="176">
        <v>7.1840277777777781E-2</v>
      </c>
      <c r="I34" s="175">
        <f t="shared" si="1"/>
        <v>3.0787037037037085E-3</v>
      </c>
      <c r="J34" s="152">
        <f t="shared" si="0"/>
        <v>34.799420009666505</v>
      </c>
      <c r="K34" s="99"/>
      <c r="L34" s="171"/>
      <c r="M34" s="107">
        <v>0.52681192129629628</v>
      </c>
      <c r="N34" s="105">
        <v>0.51388888888888395</v>
      </c>
      <c r="O34" s="65"/>
      <c r="P34" s="65"/>
      <c r="Q34" s="65"/>
      <c r="R34" s="65"/>
      <c r="S34" s="65"/>
      <c r="T34" s="65"/>
    </row>
    <row r="35" spans="1:20" ht="26.25" customHeight="1" x14ac:dyDescent="0.2">
      <c r="A35" s="170" t="s">
        <v>198</v>
      </c>
      <c r="B35" s="163">
        <v>70</v>
      </c>
      <c r="C35" s="163">
        <v>10092428553</v>
      </c>
      <c r="D35" s="108" t="s">
        <v>236</v>
      </c>
      <c r="E35" s="109" t="s">
        <v>237</v>
      </c>
      <c r="F35" s="97" t="s">
        <v>62</v>
      </c>
      <c r="G35" s="142" t="s">
        <v>196</v>
      </c>
      <c r="H35" s="176"/>
      <c r="I35" s="175"/>
      <c r="J35" s="152" t="str">
        <f t="shared" si="0"/>
        <v/>
      </c>
      <c r="K35" s="99"/>
      <c r="L35" s="171"/>
      <c r="M35" s="107">
        <v>0.49626215277777774</v>
      </c>
      <c r="N35" s="105">
        <v>0.48333333333333101</v>
      </c>
    </row>
    <row r="36" spans="1:20" s="96" customFormat="1" ht="26.25" customHeight="1" x14ac:dyDescent="0.2">
      <c r="A36" s="170" t="s">
        <v>198</v>
      </c>
      <c r="B36" s="163">
        <v>71</v>
      </c>
      <c r="C36" s="163">
        <v>10092004581</v>
      </c>
      <c r="D36" s="108" t="s">
        <v>238</v>
      </c>
      <c r="E36" s="109" t="s">
        <v>239</v>
      </c>
      <c r="F36" s="97" t="s">
        <v>62</v>
      </c>
      <c r="G36" s="142" t="s">
        <v>196</v>
      </c>
      <c r="H36" s="176"/>
      <c r="I36" s="175"/>
      <c r="J36" s="152" t="str">
        <f t="shared" si="0"/>
        <v/>
      </c>
      <c r="K36" s="99"/>
      <c r="L36" s="171"/>
      <c r="M36" s="107">
        <v>0.5005046296296296</v>
      </c>
      <c r="N36" s="105">
        <v>0.48749999999999799</v>
      </c>
      <c r="O36" s="65"/>
      <c r="P36" s="65"/>
      <c r="Q36" s="65"/>
      <c r="R36" s="65"/>
      <c r="S36" s="65"/>
      <c r="T36" s="65"/>
    </row>
    <row r="37" spans="1:20" s="96" customFormat="1" ht="26.25" customHeight="1" x14ac:dyDescent="0.2">
      <c r="A37" s="173" t="s">
        <v>198</v>
      </c>
      <c r="B37" s="163">
        <v>72</v>
      </c>
      <c r="C37" s="163">
        <v>10114152513</v>
      </c>
      <c r="D37" s="108" t="s">
        <v>240</v>
      </c>
      <c r="E37" s="109" t="s">
        <v>241</v>
      </c>
      <c r="F37" s="111" t="s">
        <v>171</v>
      </c>
      <c r="G37" s="142" t="s">
        <v>199</v>
      </c>
      <c r="H37" s="176"/>
      <c r="I37" s="175"/>
      <c r="J37" s="152" t="str">
        <f t="shared" si="0"/>
        <v/>
      </c>
      <c r="K37" s="99"/>
      <c r="L37" s="171"/>
      <c r="M37" s="107">
        <v>0.49360636574074074</v>
      </c>
      <c r="N37" s="105">
        <v>0.48055555555555401</v>
      </c>
      <c r="O37" s="65"/>
      <c r="P37" s="65"/>
      <c r="Q37" s="65"/>
      <c r="R37" s="65"/>
      <c r="S37" s="65"/>
      <c r="T37" s="65"/>
    </row>
    <row r="38" spans="1:20" s="96" customFormat="1" ht="26.25" customHeight="1" x14ac:dyDescent="0.2">
      <c r="A38" s="173" t="s">
        <v>198</v>
      </c>
      <c r="B38" s="163">
        <v>78</v>
      </c>
      <c r="C38" s="163">
        <v>10036018104</v>
      </c>
      <c r="D38" s="108" t="s">
        <v>242</v>
      </c>
      <c r="E38" s="109" t="s">
        <v>243</v>
      </c>
      <c r="F38" s="97" t="s">
        <v>62</v>
      </c>
      <c r="G38" s="142" t="s">
        <v>200</v>
      </c>
      <c r="H38" s="176"/>
      <c r="I38" s="175"/>
      <c r="J38" s="152" t="str">
        <f t="shared" si="0"/>
        <v/>
      </c>
      <c r="K38" s="99"/>
      <c r="L38" s="171"/>
      <c r="M38" s="107">
        <v>0.51375972222222221</v>
      </c>
      <c r="N38" s="105">
        <v>0.500694444444441</v>
      </c>
      <c r="O38" s="65"/>
      <c r="P38" s="65"/>
      <c r="Q38" s="65"/>
      <c r="R38" s="65"/>
      <c r="S38" s="65"/>
      <c r="T38" s="65"/>
    </row>
    <row r="39" spans="1:20" ht="26.25" customHeight="1" x14ac:dyDescent="0.2">
      <c r="A39" s="173" t="s">
        <v>201</v>
      </c>
      <c r="B39" s="163">
        <v>51</v>
      </c>
      <c r="C39" s="163">
        <v>10062501225</v>
      </c>
      <c r="D39" s="108" t="s">
        <v>244</v>
      </c>
      <c r="E39" s="109" t="s">
        <v>245</v>
      </c>
      <c r="F39" s="111" t="s">
        <v>62</v>
      </c>
      <c r="G39" s="142" t="s">
        <v>34</v>
      </c>
      <c r="H39" s="176"/>
      <c r="I39" s="175"/>
      <c r="J39" s="152" t="str">
        <f t="shared" si="0"/>
        <v/>
      </c>
      <c r="K39" s="99"/>
      <c r="L39" s="171"/>
      <c r="M39" s="107">
        <v>0.49437152777777776</v>
      </c>
      <c r="N39" s="105">
        <v>0.48124999999999801</v>
      </c>
    </row>
    <row r="40" spans="1:20" ht="26.25" customHeight="1" x14ac:dyDescent="0.2">
      <c r="A40" s="173" t="s">
        <v>201</v>
      </c>
      <c r="B40" s="163">
        <v>52</v>
      </c>
      <c r="C40" s="163">
        <v>10080746117</v>
      </c>
      <c r="D40" s="108" t="s">
        <v>246</v>
      </c>
      <c r="E40" s="109" t="s">
        <v>247</v>
      </c>
      <c r="F40" s="111" t="s">
        <v>62</v>
      </c>
      <c r="G40" s="142" t="s">
        <v>34</v>
      </c>
      <c r="H40" s="176"/>
      <c r="I40" s="175"/>
      <c r="J40" s="152" t="str">
        <f t="shared" si="0"/>
        <v/>
      </c>
      <c r="K40" s="99"/>
      <c r="L40" s="171"/>
      <c r="M40" s="107">
        <v>0.53889756944444445</v>
      </c>
      <c r="N40" s="105">
        <v>0.52569444444443902</v>
      </c>
    </row>
    <row r="41" spans="1:20" ht="26.25" customHeight="1" x14ac:dyDescent="0.2">
      <c r="A41" s="173" t="s">
        <v>201</v>
      </c>
      <c r="B41" s="163">
        <v>53</v>
      </c>
      <c r="C41" s="163">
        <v>10080745511</v>
      </c>
      <c r="D41" s="108" t="s">
        <v>248</v>
      </c>
      <c r="E41" s="109" t="s">
        <v>249</v>
      </c>
      <c r="F41" s="111" t="s">
        <v>62</v>
      </c>
      <c r="G41" s="142" t="s">
        <v>34</v>
      </c>
      <c r="H41" s="176"/>
      <c r="I41" s="175"/>
      <c r="J41" s="152" t="str">
        <f t="shared" si="0"/>
        <v/>
      </c>
      <c r="K41" s="99"/>
      <c r="L41" s="171"/>
      <c r="M41" s="107">
        <v>0.50838101851851858</v>
      </c>
      <c r="N41" s="105">
        <v>0.49513888888888602</v>
      </c>
    </row>
    <row r="42" spans="1:20" ht="26.25" customHeight="1" x14ac:dyDescent="0.2">
      <c r="A42" s="173" t="s">
        <v>201</v>
      </c>
      <c r="B42" s="163">
        <v>58</v>
      </c>
      <c r="C42" s="163">
        <v>10077479540</v>
      </c>
      <c r="D42" s="108" t="s">
        <v>250</v>
      </c>
      <c r="E42" s="109" t="s">
        <v>251</v>
      </c>
      <c r="F42" s="111" t="s">
        <v>62</v>
      </c>
      <c r="G42" s="142" t="s">
        <v>65</v>
      </c>
      <c r="H42" s="176"/>
      <c r="I42" s="175"/>
      <c r="J42" s="152" t="str">
        <f t="shared" si="0"/>
        <v/>
      </c>
      <c r="K42" s="99"/>
      <c r="L42" s="171"/>
      <c r="M42" s="107">
        <v>0.52647708333333332</v>
      </c>
      <c r="N42" s="105">
        <v>0.51319444444443996</v>
      </c>
    </row>
    <row r="43" spans="1:20" ht="26.25" customHeight="1" x14ac:dyDescent="0.2">
      <c r="A43" s="173" t="s">
        <v>201</v>
      </c>
      <c r="B43" s="163">
        <v>59</v>
      </c>
      <c r="C43" s="163">
        <v>10079979312</v>
      </c>
      <c r="D43" s="108" t="s">
        <v>252</v>
      </c>
      <c r="E43" s="109" t="s">
        <v>253</v>
      </c>
      <c r="F43" s="111" t="s">
        <v>62</v>
      </c>
      <c r="G43" s="142" t="s">
        <v>65</v>
      </c>
      <c r="H43" s="176"/>
      <c r="I43" s="175"/>
      <c r="J43" s="152" t="str">
        <f t="shared" si="0"/>
        <v/>
      </c>
      <c r="K43" s="99"/>
      <c r="L43" s="171"/>
      <c r="M43" s="107">
        <v>0.48972048611111108</v>
      </c>
      <c r="N43" s="105">
        <v>0.47638888888888797</v>
      </c>
    </row>
    <row r="44" spans="1:20" ht="26.25" customHeight="1" x14ac:dyDescent="0.2">
      <c r="A44" s="173" t="s">
        <v>201</v>
      </c>
      <c r="B44" s="163">
        <v>60</v>
      </c>
      <c r="C44" s="163">
        <v>10079777026</v>
      </c>
      <c r="D44" s="108" t="s">
        <v>254</v>
      </c>
      <c r="E44" s="109" t="s">
        <v>255</v>
      </c>
      <c r="F44" s="111" t="s">
        <v>62</v>
      </c>
      <c r="G44" s="142" t="s">
        <v>65</v>
      </c>
      <c r="H44" s="176"/>
      <c r="I44" s="175"/>
      <c r="J44" s="152" t="str">
        <f t="shared" si="0"/>
        <v/>
      </c>
      <c r="K44" s="99"/>
      <c r="L44" s="171"/>
      <c r="M44" s="107">
        <v>0.53000949074074077</v>
      </c>
      <c r="N44" s="105">
        <v>0.51666666666666194</v>
      </c>
    </row>
    <row r="45" spans="1:20" ht="26.25" customHeight="1" x14ac:dyDescent="0.2">
      <c r="A45" s="173" t="s">
        <v>201</v>
      </c>
      <c r="B45" s="163">
        <v>67</v>
      </c>
      <c r="C45" s="163">
        <v>10051128377</v>
      </c>
      <c r="D45" s="108" t="s">
        <v>256</v>
      </c>
      <c r="E45" s="109" t="s">
        <v>257</v>
      </c>
      <c r="F45" s="111" t="s">
        <v>62</v>
      </c>
      <c r="G45" s="142" t="s">
        <v>136</v>
      </c>
      <c r="H45" s="176"/>
      <c r="I45" s="175"/>
      <c r="J45" s="152" t="str">
        <f t="shared" si="0"/>
        <v/>
      </c>
      <c r="K45" s="99"/>
      <c r="L45" s="171"/>
      <c r="M45" s="107">
        <v>0.51266018518518519</v>
      </c>
      <c r="N45" s="105">
        <v>0.49930555555555201</v>
      </c>
    </row>
    <row r="46" spans="1:20" ht="26.25" customHeight="1" x14ac:dyDescent="0.2">
      <c r="A46" s="173" t="s">
        <v>201</v>
      </c>
      <c r="B46" s="163">
        <v>68</v>
      </c>
      <c r="C46" s="163">
        <v>10083910640</v>
      </c>
      <c r="D46" s="108" t="s">
        <v>258</v>
      </c>
      <c r="E46" s="109" t="s">
        <v>259</v>
      </c>
      <c r="F46" s="111" t="s">
        <v>62</v>
      </c>
      <c r="G46" s="142" t="s">
        <v>136</v>
      </c>
      <c r="H46" s="176"/>
      <c r="I46" s="175"/>
      <c r="J46" s="152" t="str">
        <f t="shared" si="0"/>
        <v/>
      </c>
      <c r="K46" s="99"/>
      <c r="L46" s="171"/>
      <c r="M46" s="107">
        <v>0.50367962962962964</v>
      </c>
      <c r="N46" s="105">
        <v>0.49027777777777498</v>
      </c>
    </row>
    <row r="47" spans="1:20" ht="26.25" customHeight="1" x14ac:dyDescent="0.2">
      <c r="A47" s="173" t="s">
        <v>201</v>
      </c>
      <c r="B47" s="163">
        <v>69</v>
      </c>
      <c r="C47" s="163">
        <v>10083910539</v>
      </c>
      <c r="D47" s="108" t="s">
        <v>260</v>
      </c>
      <c r="E47" s="109" t="s">
        <v>259</v>
      </c>
      <c r="F47" s="111" t="s">
        <v>62</v>
      </c>
      <c r="G47" s="142" t="s">
        <v>136</v>
      </c>
      <c r="H47" s="176"/>
      <c r="I47" s="175"/>
      <c r="J47" s="152" t="str">
        <f t="shared" si="0"/>
        <v/>
      </c>
      <c r="K47" s="99"/>
      <c r="L47" s="171"/>
      <c r="M47" s="107">
        <v>0.53840300925925921</v>
      </c>
      <c r="N47" s="105">
        <v>0.52499999999999403</v>
      </c>
    </row>
    <row r="48" spans="1:20" ht="26.25" customHeight="1" x14ac:dyDescent="0.2">
      <c r="A48" s="173" t="s">
        <v>201</v>
      </c>
      <c r="B48" s="163">
        <v>75</v>
      </c>
      <c r="C48" s="163">
        <v>10115186470</v>
      </c>
      <c r="D48" s="108" t="s">
        <v>261</v>
      </c>
      <c r="E48" s="109" t="s">
        <v>262</v>
      </c>
      <c r="F48" s="111" t="s">
        <v>171</v>
      </c>
      <c r="G48" s="142" t="s">
        <v>263</v>
      </c>
      <c r="H48" s="176"/>
      <c r="I48" s="151"/>
      <c r="J48" s="152" t="str">
        <f t="shared" si="0"/>
        <v/>
      </c>
      <c r="K48" s="99"/>
      <c r="L48" s="171"/>
      <c r="M48" s="107">
        <v>0.48357291666666669</v>
      </c>
      <c r="N48" s="105">
        <v>0.470138888888888</v>
      </c>
    </row>
    <row r="49" spans="1:20" ht="26.25" customHeight="1" x14ac:dyDescent="0.2">
      <c r="A49" s="173" t="s">
        <v>201</v>
      </c>
      <c r="B49" s="163">
        <v>76</v>
      </c>
      <c r="C49" s="163">
        <v>10119495694</v>
      </c>
      <c r="D49" s="108" t="s">
        <v>264</v>
      </c>
      <c r="E49" s="109" t="s">
        <v>265</v>
      </c>
      <c r="F49" s="111" t="s">
        <v>171</v>
      </c>
      <c r="G49" s="142" t="s">
        <v>263</v>
      </c>
      <c r="H49" s="176"/>
      <c r="I49" s="151"/>
      <c r="J49" s="152" t="str">
        <f t="shared" si="0"/>
        <v/>
      </c>
      <c r="K49" s="110"/>
      <c r="L49" s="174"/>
      <c r="M49" s="106">
        <v>0.48289108796296293</v>
      </c>
      <c r="N49" s="105">
        <v>0.469444444444444</v>
      </c>
      <c r="O49" s="96"/>
      <c r="P49" s="96"/>
      <c r="Q49" s="96"/>
      <c r="R49" s="96"/>
      <c r="S49" s="96"/>
      <c r="T49" s="96"/>
    </row>
    <row r="50" spans="1:20" ht="26.25" customHeight="1" x14ac:dyDescent="0.2">
      <c r="A50" s="173" t="s">
        <v>201</v>
      </c>
      <c r="B50" s="163">
        <v>77</v>
      </c>
      <c r="C50" s="163">
        <v>10096595715</v>
      </c>
      <c r="D50" s="108" t="s">
        <v>266</v>
      </c>
      <c r="E50" s="109" t="s">
        <v>267</v>
      </c>
      <c r="F50" s="111" t="s">
        <v>62</v>
      </c>
      <c r="G50" s="142" t="s">
        <v>268</v>
      </c>
      <c r="H50" s="176"/>
      <c r="I50" s="151"/>
      <c r="J50" s="152" t="str">
        <f t="shared" si="0"/>
        <v/>
      </c>
      <c r="K50" s="99"/>
      <c r="L50" s="171"/>
      <c r="M50" s="107">
        <v>0.53984768518518522</v>
      </c>
      <c r="N50" s="105">
        <v>0.52638888888888302</v>
      </c>
    </row>
    <row r="51" spans="1:20" ht="26.25" customHeight="1" x14ac:dyDescent="0.2">
      <c r="A51" s="173" t="s">
        <v>201</v>
      </c>
      <c r="B51" s="163">
        <v>79</v>
      </c>
      <c r="C51" s="163">
        <v>10083493136</v>
      </c>
      <c r="D51" s="108" t="s">
        <v>269</v>
      </c>
      <c r="E51" s="109" t="s">
        <v>270</v>
      </c>
      <c r="F51" s="111" t="s">
        <v>62</v>
      </c>
      <c r="G51" s="142" t="s">
        <v>111</v>
      </c>
      <c r="H51" s="176"/>
      <c r="I51" s="151"/>
      <c r="J51" s="152" t="str">
        <f t="shared" si="0"/>
        <v/>
      </c>
      <c r="K51" s="99"/>
      <c r="L51" s="171"/>
      <c r="M51" s="107">
        <v>0.53778171296296295</v>
      </c>
      <c r="N51" s="105">
        <v>0.52430555555555003</v>
      </c>
    </row>
    <row r="52" spans="1:20" ht="6.75" customHeight="1" thickBot="1" x14ac:dyDescent="0.25">
      <c r="A52" s="164"/>
      <c r="B52" s="165"/>
      <c r="C52" s="165"/>
      <c r="D52" s="166"/>
      <c r="E52" s="167"/>
      <c r="F52" s="112"/>
      <c r="G52" s="168"/>
      <c r="H52" s="169"/>
      <c r="I52" s="169"/>
      <c r="J52" s="169"/>
      <c r="K52" s="169"/>
      <c r="L52" s="169"/>
    </row>
    <row r="53" spans="1:20" ht="15.75" thickTop="1" x14ac:dyDescent="0.2">
      <c r="A53" s="212" t="s">
        <v>50</v>
      </c>
      <c r="B53" s="213"/>
      <c r="C53" s="213"/>
      <c r="D53" s="213"/>
      <c r="E53" s="213"/>
      <c r="F53" s="213"/>
      <c r="G53" s="213" t="s">
        <v>51</v>
      </c>
      <c r="H53" s="213"/>
      <c r="I53" s="213"/>
      <c r="J53" s="213"/>
      <c r="K53" s="213"/>
      <c r="L53" s="214"/>
    </row>
    <row r="54" spans="1:20" x14ac:dyDescent="0.2">
      <c r="A54" s="178" t="s">
        <v>202</v>
      </c>
      <c r="B54" s="114"/>
      <c r="C54" s="115"/>
      <c r="D54" s="114"/>
      <c r="E54" s="116"/>
      <c r="F54" s="117"/>
      <c r="G54" s="118" t="s">
        <v>177</v>
      </c>
      <c r="H54" s="177">
        <v>12</v>
      </c>
      <c r="I54" s="120"/>
      <c r="J54" s="121"/>
      <c r="K54" s="143" t="s">
        <v>185</v>
      </c>
      <c r="L54" s="123">
        <f>COUNTIF(F23:F51,"ЗМС")</f>
        <v>0</v>
      </c>
    </row>
    <row r="55" spans="1:20" x14ac:dyDescent="0.2">
      <c r="A55" s="178" t="s">
        <v>203</v>
      </c>
      <c r="B55" s="114"/>
      <c r="C55" s="124"/>
      <c r="D55" s="114"/>
      <c r="E55" s="125"/>
      <c r="F55" s="126"/>
      <c r="G55" s="127" t="s">
        <v>178</v>
      </c>
      <c r="H55" s="119">
        <f>H56+H61</f>
        <v>29</v>
      </c>
      <c r="I55" s="128"/>
      <c r="J55" s="129"/>
      <c r="K55" s="143" t="s">
        <v>186</v>
      </c>
      <c r="L55" s="123">
        <f>COUNTIF(F23:F51,"МСМК")</f>
        <v>0</v>
      </c>
    </row>
    <row r="56" spans="1:20" x14ac:dyDescent="0.2">
      <c r="A56" s="178" t="s">
        <v>204</v>
      </c>
      <c r="B56" s="114"/>
      <c r="C56" s="130"/>
      <c r="D56" s="114"/>
      <c r="E56" s="125"/>
      <c r="F56" s="126"/>
      <c r="G56" s="127" t="s">
        <v>179</v>
      </c>
      <c r="H56" s="119">
        <f>H57+H58+H59+H60</f>
        <v>16</v>
      </c>
      <c r="I56" s="128"/>
      <c r="J56" s="129"/>
      <c r="K56" s="143" t="s">
        <v>187</v>
      </c>
      <c r="L56" s="123">
        <f>COUNTIF(F23:F51,"МС")</f>
        <v>0</v>
      </c>
    </row>
    <row r="57" spans="1:20" x14ac:dyDescent="0.2">
      <c r="A57" s="178" t="s">
        <v>205</v>
      </c>
      <c r="B57" s="114"/>
      <c r="C57" s="130"/>
      <c r="D57" s="114"/>
      <c r="E57" s="125"/>
      <c r="F57" s="126"/>
      <c r="G57" s="127" t="s">
        <v>180</v>
      </c>
      <c r="H57" s="119">
        <f>COUNT(A23:A159)</f>
        <v>12</v>
      </c>
      <c r="I57" s="128"/>
      <c r="J57" s="129"/>
      <c r="K57" s="122" t="s">
        <v>62</v>
      </c>
      <c r="L57" s="123">
        <f>COUNTIF(F23:F51,"КМС")</f>
        <v>24</v>
      </c>
    </row>
    <row r="58" spans="1:20" x14ac:dyDescent="0.2">
      <c r="A58" s="113"/>
      <c r="B58" s="114"/>
      <c r="C58" s="130"/>
      <c r="D58" s="114"/>
      <c r="E58" s="125"/>
      <c r="F58" s="126"/>
      <c r="G58" s="127" t="s">
        <v>181</v>
      </c>
      <c r="H58" s="119">
        <f>COUNTIF(A23:A158,"ЛИМ")</f>
        <v>0</v>
      </c>
      <c r="I58" s="128"/>
      <c r="J58" s="129"/>
      <c r="K58" s="122" t="s">
        <v>171</v>
      </c>
      <c r="L58" s="123">
        <f>COUNTIF(F23:F51,"1 СР")</f>
        <v>5</v>
      </c>
    </row>
    <row r="59" spans="1:20" x14ac:dyDescent="0.2">
      <c r="A59" s="113"/>
      <c r="B59" s="114"/>
      <c r="C59" s="114"/>
      <c r="D59" s="114"/>
      <c r="E59" s="125"/>
      <c r="F59" s="126"/>
      <c r="G59" s="127" t="s">
        <v>182</v>
      </c>
      <c r="H59" s="119">
        <f>COUNTIF(A23:A158,"НФ")</f>
        <v>4</v>
      </c>
      <c r="I59" s="128"/>
      <c r="J59" s="129"/>
      <c r="K59" s="122" t="s">
        <v>170</v>
      </c>
      <c r="L59" s="123">
        <f>COUNTIF(F23:F51,"2 СР")</f>
        <v>0</v>
      </c>
    </row>
    <row r="60" spans="1:20" x14ac:dyDescent="0.2">
      <c r="A60" s="113"/>
      <c r="B60" s="114"/>
      <c r="C60" s="114"/>
      <c r="D60" s="114"/>
      <c r="E60" s="125"/>
      <c r="F60" s="126"/>
      <c r="G60" s="127" t="s">
        <v>183</v>
      </c>
      <c r="H60" s="119">
        <f>COUNTIF(A23:A158,"ДСКВ")</f>
        <v>0</v>
      </c>
      <c r="I60" s="128"/>
      <c r="J60" s="129"/>
      <c r="K60" s="122" t="s">
        <v>169</v>
      </c>
      <c r="L60" s="123">
        <f>COUNTIF(F23:F52,"3 СР")</f>
        <v>0</v>
      </c>
    </row>
    <row r="61" spans="1:20" x14ac:dyDescent="0.2">
      <c r="A61" s="113"/>
      <c r="B61" s="114"/>
      <c r="C61" s="114"/>
      <c r="D61" s="114"/>
      <c r="E61" s="131"/>
      <c r="F61" s="132"/>
      <c r="G61" s="127" t="s">
        <v>184</v>
      </c>
      <c r="H61" s="119">
        <f>COUNTIF(A23:A158,"НС")</f>
        <v>13</v>
      </c>
      <c r="I61" s="133"/>
      <c r="J61" s="134"/>
      <c r="K61" s="143"/>
      <c r="L61" s="144"/>
    </row>
    <row r="62" spans="1:20" x14ac:dyDescent="0.2">
      <c r="A62" s="113"/>
      <c r="B62" s="135"/>
      <c r="C62" s="135"/>
      <c r="D62" s="114"/>
      <c r="E62" s="136"/>
      <c r="F62" s="145"/>
      <c r="G62" s="145"/>
      <c r="H62" s="146"/>
      <c r="I62" s="147"/>
      <c r="J62" s="148"/>
      <c r="K62" s="145"/>
      <c r="L62" s="137"/>
    </row>
    <row r="63" spans="1:20" ht="15.75" x14ac:dyDescent="0.2">
      <c r="A63" s="215" t="s">
        <v>52</v>
      </c>
      <c r="B63" s="216"/>
      <c r="C63" s="216"/>
      <c r="D63" s="216"/>
      <c r="E63" s="216"/>
      <c r="F63" s="138"/>
      <c r="G63" s="216" t="s">
        <v>53</v>
      </c>
      <c r="H63" s="216"/>
      <c r="I63" s="216" t="s">
        <v>54</v>
      </c>
      <c r="J63" s="216"/>
      <c r="K63" s="216"/>
      <c r="L63" s="217"/>
    </row>
    <row r="64" spans="1:20" x14ac:dyDescent="0.2">
      <c r="A64" s="205"/>
      <c r="B64" s="206"/>
      <c r="C64" s="206"/>
      <c r="D64" s="206"/>
      <c r="E64" s="206"/>
      <c r="F64" s="207"/>
      <c r="G64" s="207"/>
      <c r="H64" s="207"/>
      <c r="I64" s="207"/>
      <c r="J64" s="207"/>
      <c r="K64" s="207"/>
      <c r="L64" s="208"/>
    </row>
    <row r="65" spans="1:12" x14ac:dyDescent="0.2">
      <c r="A65" s="139"/>
      <c r="B65" s="149"/>
      <c r="C65" s="149"/>
      <c r="D65" s="149"/>
      <c r="E65" s="150"/>
      <c r="F65" s="149"/>
      <c r="G65" s="149"/>
      <c r="H65" s="146"/>
      <c r="I65" s="146"/>
      <c r="J65" s="149"/>
      <c r="K65" s="149"/>
      <c r="L65" s="140"/>
    </row>
    <row r="66" spans="1:12" x14ac:dyDescent="0.2">
      <c r="A66" s="139"/>
      <c r="B66" s="149"/>
      <c r="C66" s="149"/>
      <c r="D66" s="149"/>
      <c r="E66" s="150"/>
      <c r="F66" s="149"/>
      <c r="G66" s="149"/>
      <c r="H66" s="146"/>
      <c r="I66" s="146"/>
      <c r="J66" s="149"/>
      <c r="K66" s="149"/>
      <c r="L66" s="140"/>
    </row>
    <row r="67" spans="1:12" x14ac:dyDescent="0.2">
      <c r="A67" s="205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9"/>
    </row>
    <row r="68" spans="1:12" x14ac:dyDescent="0.2">
      <c r="A68" s="205"/>
      <c r="B68" s="206"/>
      <c r="C68" s="206"/>
      <c r="D68" s="206"/>
      <c r="E68" s="206"/>
      <c r="F68" s="210"/>
      <c r="G68" s="210"/>
      <c r="H68" s="210"/>
      <c r="I68" s="210"/>
      <c r="J68" s="210"/>
      <c r="K68" s="210"/>
      <c r="L68" s="211"/>
    </row>
    <row r="69" spans="1:12" ht="16.5" thickBot="1" x14ac:dyDescent="0.25">
      <c r="A69" s="199"/>
      <c r="B69" s="200"/>
      <c r="C69" s="200"/>
      <c r="D69" s="200"/>
      <c r="E69" s="200"/>
      <c r="F69" s="141"/>
      <c r="G69" s="200" t="str">
        <f>G17</f>
        <v>Лелюк А.Ф. (ВК, г. Майкоп)</v>
      </c>
      <c r="H69" s="200"/>
      <c r="I69" s="200" t="str">
        <f>G18</f>
        <v>Воронов А.М. (1К, г. Майкоп)</v>
      </c>
      <c r="J69" s="200"/>
      <c r="K69" s="200"/>
      <c r="L69" s="201"/>
    </row>
    <row r="70" spans="1:12" ht="13.5" thickTop="1" x14ac:dyDescent="0.2"/>
  </sheetData>
  <sortState ref="A23:U120">
    <sortCondition ref="A23:A120"/>
  </sortState>
  <mergeCells count="39">
    <mergeCell ref="M21:M22"/>
    <mergeCell ref="N21:N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J21:J22"/>
    <mergeCell ref="A7:L7"/>
    <mergeCell ref="A1:L1"/>
    <mergeCell ref="A2:L2"/>
    <mergeCell ref="A3:L3"/>
    <mergeCell ref="A4:L4"/>
    <mergeCell ref="A6:L6"/>
    <mergeCell ref="A69:E69"/>
    <mergeCell ref="G69:H69"/>
    <mergeCell ref="I69:L69"/>
    <mergeCell ref="H15:L15"/>
    <mergeCell ref="A64:E64"/>
    <mergeCell ref="F64:L64"/>
    <mergeCell ref="A67:E67"/>
    <mergeCell ref="F67:L67"/>
    <mergeCell ref="A68:E68"/>
    <mergeCell ref="F68:L68"/>
    <mergeCell ref="A53:F53"/>
    <mergeCell ref="G53:L53"/>
    <mergeCell ref="A63:E63"/>
    <mergeCell ref="G63:H63"/>
    <mergeCell ref="I63:L63"/>
    <mergeCell ref="I21:I22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4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групповая гонка</vt:lpstr>
      <vt:lpstr>'групповая гонка'!Заголовки_для_печати</vt:lpstr>
      <vt:lpstr>'Стартовый протокол'!Заголовки_для_печати</vt:lpstr>
      <vt:lpstr>'групповая гонка'!Область_печати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2021-09-06T07:29:52Z</dcterms:modified>
</cp:coreProperties>
</file>