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ом спринт 750 д15-16 ФИ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д15-16 ФИН'!$A$1:$O$67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/>
  <c r="M31" s="1"/>
  <c r="I31"/>
  <c r="T33"/>
  <c r="J28"/>
  <c r="I28"/>
  <c r="T30"/>
  <c r="J25"/>
  <c r="I25"/>
  <c r="T27"/>
  <c r="J22"/>
  <c r="I22"/>
  <c r="M22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E65"/>
  <c r="H65"/>
  <c r="M65"/>
  <c r="H58"/>
  <c r="H57"/>
  <c r="H56"/>
  <c r="M28"/>
  <c r="M25"/>
  <c r="J58" l="1"/>
  <c r="J57"/>
  <c r="J56"/>
  <c r="K31"/>
  <c r="K22"/>
  <c r="K25"/>
  <c r="K28"/>
</calcChain>
</file>

<file path=xl/sharedStrings.xml><?xml version="1.0" encoding="utf-8"?>
<sst xmlns="http://schemas.openxmlformats.org/spreadsheetml/2006/main" count="70" uniqueCount="64">
  <si>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</si>
  <si>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</si>
  <si>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</si>
  <si>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</si>
  <si>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трек - командный спринт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</si>
  <si>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</si>
  <si>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</si>
  <si>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</si>
  <si>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</si>
  <si>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</si>
  <si>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</si>
  <si>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</si>
  <si>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ДЛИНА ТРЕКА:</t>
  </si>
  <si>
    <t>250 м</t>
  </si>
  <si>
    <t>ГЛАВНЫЙ СЕКРЕТАРЬ:</t>
  </si>
  <si>
    <t>ПРОТЯЖЕННОСТЬ ДИСТАНЦИИ:</t>
  </si>
  <si>
    <t>750 м</t>
  </si>
  <si>
    <t>СУДЬЯ НА ФИНИШЕ: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</si>
  <si>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</si>
  <si>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</si>
  <si>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</si>
  <si>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</si>
  <si>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</si>
  <si>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</si>
  <si>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</si>
  <si>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</si>
  <si>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</si>
  <si>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</si>
  <si>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</si>
  <si>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</si>
  <si>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</si>
  <si>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</si>
  <si>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</si>
  <si>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</si>
  <si>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МСМК</t>
  </si>
  <si>
    <t>МС</t>
  </si>
  <si>
    <t>ГЛАВНЫЙ СУДЬЯ</t>
  </si>
  <si>
    <t>ГЛАВНЫЙ СЕКРЕТАРЬ</t>
  </si>
  <si>
    <t>СУДЬЯ НА ФИНИШЕ</t>
  </si>
  <si>
    <t/>
  </si>
  <si>
    <t>КУБОК РОССИИ</t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</si>
  <si>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28 Января 2025 года</t>
    </r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</si>
  <si>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</si>
  <si>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</si>
  <si>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</si>
  <si>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№ ВРВС: 0080441611Я</t>
  </si>
  <si>
    <t>№ ЕКП 2025: 2008780020031815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</si>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</sst>
</file>

<file path=xl/styles.xml><?xml version="1.0" encoding="utf-8"?>
<styleSheet xmlns="http://schemas.openxmlformats.org/spreadsheetml/2006/main">
  <numFmts count="3">
    <numFmt numFmtId="164" formatCode="m:ss.000"/>
    <numFmt numFmtId="165" formatCode="0.000"/>
    <numFmt numFmtId="166" formatCode="h:mm:ss.00"/>
  </numFmts>
  <fonts count="30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b/>
      <sz val="9"/>
      <color theme="0"/>
      <name val="Calibri"/>
      <family val="2"/>
      <charset val="204"/>
      <scheme val="minor"/>
    </font>
    <font>
      <b/>
      <sz val="14"/>
      <color theme="0"/>
      <name val="Calibri Light"/>
      <family val="1"/>
      <charset val="204"/>
      <scheme val="major"/>
    </font>
    <font>
      <sz val="14"/>
      <color theme="0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214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9" fillId="2" borderId="12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Fill="1" applyBorder="1" applyAlignment="1">
      <alignment vertical="center"/>
    </xf>
    <xf numFmtId="0" fontId="9" fillId="0" borderId="2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4" fillId="0" borderId="21" xfId="1" applyNumberFormat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164" fontId="14" fillId="0" borderId="11" xfId="1" applyNumberFormat="1" applyFont="1" applyBorder="1" applyAlignment="1">
      <alignment horizontal="center" vertical="center"/>
    </xf>
    <xf numFmtId="164" fontId="14" fillId="0" borderId="27" xfId="0" applyNumberFormat="1" applyFont="1" applyBorder="1" applyAlignment="1">
      <alignment horizontal="center" vertical="center"/>
    </xf>
    <xf numFmtId="164" fontId="14" fillId="0" borderId="27" xfId="0" applyNumberFormat="1" applyFont="1" applyBorder="1" applyAlignment="1"/>
    <xf numFmtId="0" fontId="11" fillId="0" borderId="33" xfId="1" applyFont="1" applyFill="1" applyBorder="1" applyAlignment="1">
      <alignment horizontal="center" vertical="center" wrapText="1"/>
    </xf>
    <xf numFmtId="14" fontId="3" fillId="0" borderId="0" xfId="3" applyNumberFormat="1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2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165" fontId="14" fillId="0" borderId="27" xfId="0" applyNumberFormat="1" applyFont="1" applyBorder="1" applyAlignment="1"/>
    <xf numFmtId="2" fontId="14" fillId="0" borderId="32" xfId="0" applyNumberFormat="1" applyFont="1" applyBorder="1" applyAlignment="1">
      <alignment vertical="center"/>
    </xf>
    <xf numFmtId="2" fontId="14" fillId="0" borderId="27" xfId="0" applyNumberFormat="1" applyFont="1" applyBorder="1" applyAlignment="1">
      <alignment vertical="center"/>
    </xf>
    <xf numFmtId="2" fontId="14" fillId="0" borderId="35" xfId="0" applyNumberFormat="1" applyFont="1" applyBorder="1" applyAlignment="1">
      <alignment vertical="center"/>
    </xf>
    <xf numFmtId="2" fontId="14" fillId="0" borderId="29" xfId="0" applyNumberFormat="1" applyFont="1" applyBorder="1" applyAlignment="1">
      <alignment vertical="center"/>
    </xf>
    <xf numFmtId="0" fontId="17" fillId="0" borderId="29" xfId="1" applyFont="1" applyFill="1" applyBorder="1" applyAlignment="1">
      <alignment vertical="center"/>
    </xf>
    <xf numFmtId="164" fontId="18" fillId="0" borderId="32" xfId="1" applyNumberFormat="1" applyFont="1" applyBorder="1" applyAlignment="1">
      <alignment horizontal="right"/>
    </xf>
    <xf numFmtId="164" fontId="14" fillId="0" borderId="34" xfId="1" applyNumberFormat="1" applyFont="1" applyBorder="1" applyAlignment="1">
      <alignment horizontal="center" vertical="center"/>
    </xf>
    <xf numFmtId="164" fontId="14" fillId="0" borderId="35" xfId="1" applyNumberFormat="1" applyFont="1" applyBorder="1" applyAlignment="1">
      <alignment horizontal="center" vertical="center"/>
    </xf>
    <xf numFmtId="164" fontId="14" fillId="0" borderId="35" xfId="1" applyNumberFormat="1" applyFont="1" applyFill="1" applyBorder="1" applyAlignment="1">
      <alignment horizontal="center" vertical="center"/>
    </xf>
    <xf numFmtId="164" fontId="14" fillId="0" borderId="35" xfId="1" applyNumberFormat="1" applyFont="1" applyBorder="1" applyAlignment="1">
      <alignment horizontal="center"/>
    </xf>
    <xf numFmtId="0" fontId="17" fillId="0" borderId="35" xfId="1" applyFont="1" applyFill="1" applyBorder="1" applyAlignment="1">
      <alignment vertical="center"/>
    </xf>
    <xf numFmtId="164" fontId="18" fillId="0" borderId="29" xfId="1" applyNumberFormat="1" applyFont="1" applyBorder="1" applyAlignment="1">
      <alignment horizontal="right"/>
    </xf>
    <xf numFmtId="0" fontId="19" fillId="0" borderId="29" xfId="1" applyFont="1" applyFill="1" applyBorder="1" applyAlignment="1">
      <alignment horizontal="center" vertical="center" wrapText="1"/>
    </xf>
    <xf numFmtId="164" fontId="14" fillId="0" borderId="27" xfId="1" applyNumberFormat="1" applyFont="1" applyBorder="1" applyAlignment="1">
      <alignment horizontal="center"/>
    </xf>
    <xf numFmtId="0" fontId="17" fillId="0" borderId="32" xfId="1" applyFont="1" applyFill="1" applyBorder="1" applyAlignment="1">
      <alignment vertical="center"/>
    </xf>
    <xf numFmtId="164" fontId="14" fillId="0" borderId="35" xfId="1" applyNumberFormat="1" applyFont="1" applyBorder="1" applyAlignment="1">
      <alignment horizontal="left"/>
    </xf>
    <xf numFmtId="164" fontId="18" fillId="0" borderId="35" xfId="1" applyNumberFormat="1" applyFont="1" applyBorder="1" applyAlignment="1">
      <alignment horizontal="right"/>
    </xf>
    <xf numFmtId="0" fontId="19" fillId="0" borderId="32" xfId="1" applyFont="1" applyFill="1" applyBorder="1" applyAlignment="1">
      <alignment vertical="center" wrapText="1"/>
    </xf>
    <xf numFmtId="164" fontId="14" fillId="0" borderId="27" xfId="1" applyNumberFormat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vertical="center" wrapText="1"/>
    </xf>
    <xf numFmtId="164" fontId="14" fillId="0" borderId="29" xfId="1" applyNumberFormat="1" applyFont="1" applyBorder="1" applyAlignment="1">
      <alignment horizontal="center" vertical="center"/>
    </xf>
    <xf numFmtId="164" fontId="14" fillId="0" borderId="29" xfId="1" applyNumberFormat="1" applyFont="1" applyFill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left"/>
    </xf>
    <xf numFmtId="164" fontId="15" fillId="0" borderId="29" xfId="1" applyNumberFormat="1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5" fillId="0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4" fontId="26" fillId="0" borderId="32" xfId="0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39" xfId="0" applyNumberFormat="1" applyFont="1" applyBorder="1" applyAlignment="1">
      <alignment horizontal="center" vertical="center"/>
    </xf>
    <xf numFmtId="165" fontId="23" fillId="0" borderId="32" xfId="0" applyNumberFormat="1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2" fontId="22" fillId="0" borderId="32" xfId="0" applyNumberFormat="1" applyFont="1" applyFill="1" applyBorder="1" applyAlignment="1">
      <alignment horizontal="center" vertical="center"/>
    </xf>
    <xf numFmtId="2" fontId="22" fillId="0" borderId="39" xfId="0" applyNumberFormat="1" applyFont="1" applyFill="1" applyBorder="1" applyAlignment="1">
      <alignment horizontal="center" vertical="center"/>
    </xf>
    <xf numFmtId="165" fontId="15" fillId="0" borderId="29" xfId="0" applyNumberFormat="1" applyFont="1" applyBorder="1" applyAlignment="1">
      <alignment horizontal="center" vertical="center"/>
    </xf>
    <xf numFmtId="165" fontId="14" fillId="0" borderId="27" xfId="1" applyNumberFormat="1" applyFont="1" applyBorder="1" applyAlignment="1">
      <alignment horizontal="center"/>
    </xf>
    <xf numFmtId="165" fontId="14" fillId="0" borderId="35" xfId="1" applyNumberFormat="1" applyFont="1" applyBorder="1" applyAlignment="1">
      <alignment horizontal="left"/>
    </xf>
    <xf numFmtId="165" fontId="14" fillId="0" borderId="27" xfId="1" applyNumberFormat="1" applyFont="1" applyBorder="1" applyAlignment="1">
      <alignment horizontal="left"/>
    </xf>
    <xf numFmtId="165" fontId="14" fillId="0" borderId="35" xfId="1" applyNumberFormat="1" applyFont="1" applyBorder="1" applyAlignment="1">
      <alignment horizontal="center"/>
    </xf>
    <xf numFmtId="0" fontId="27" fillId="0" borderId="0" xfId="1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5" fontId="15" fillId="0" borderId="39" xfId="0" applyNumberFormat="1" applyFont="1" applyBorder="1" applyAlignment="1">
      <alignment horizontal="center" vertical="center"/>
    </xf>
    <xf numFmtId="164" fontId="18" fillId="0" borderId="39" xfId="1" applyNumberFormat="1" applyFont="1" applyBorder="1" applyAlignment="1">
      <alignment horizontal="right"/>
    </xf>
    <xf numFmtId="165" fontId="14" fillId="0" borderId="35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/>
    <xf numFmtId="0" fontId="22" fillId="0" borderId="20" xfId="0" applyFont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0" borderId="40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vertical="center"/>
    </xf>
    <xf numFmtId="0" fontId="11" fillId="2" borderId="32" xfId="2" applyFont="1" applyFill="1" applyBorder="1" applyAlignment="1">
      <alignment horizontal="center" vertical="center" wrapText="1"/>
    </xf>
    <xf numFmtId="164" fontId="14" fillId="0" borderId="27" xfId="1" applyNumberFormat="1" applyFont="1" applyBorder="1" applyAlignment="1">
      <alignment horizontal="center" vertical="center"/>
    </xf>
    <xf numFmtId="0" fontId="17" fillId="0" borderId="27" xfId="1" applyFont="1" applyFill="1" applyBorder="1" applyAlignment="1">
      <alignment vertical="center"/>
    </xf>
    <xf numFmtId="0" fontId="19" fillId="0" borderId="27" xfId="1" applyFont="1" applyFill="1" applyBorder="1" applyAlignment="1">
      <alignment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vertical="center"/>
    </xf>
    <xf numFmtId="0" fontId="3" fillId="0" borderId="32" xfId="3" applyFont="1" applyBorder="1" applyAlignment="1">
      <alignment vertical="center"/>
    </xf>
    <xf numFmtId="49" fontId="3" fillId="0" borderId="32" xfId="3" applyNumberFormat="1" applyFont="1" applyBorder="1" applyAlignment="1">
      <alignment horizontal="left" vertical="center"/>
    </xf>
    <xf numFmtId="14" fontId="3" fillId="0" borderId="32" xfId="3" applyNumberFormat="1" applyFont="1" applyBorder="1" applyAlignment="1">
      <alignment vertical="center"/>
    </xf>
    <xf numFmtId="0" fontId="3" fillId="0" borderId="32" xfId="4" applyFont="1" applyBorder="1" applyAlignment="1">
      <alignment horizontal="left" vertical="center"/>
    </xf>
    <xf numFmtId="0" fontId="3" fillId="0" borderId="32" xfId="4" applyFont="1" applyBorder="1" applyAlignment="1">
      <alignment horizontal="center" vertical="center"/>
    </xf>
    <xf numFmtId="49" fontId="3" fillId="0" borderId="32" xfId="4" applyNumberFormat="1" applyFont="1" applyBorder="1" applyAlignment="1">
      <alignment vertical="center"/>
    </xf>
    <xf numFmtId="0" fontId="3" fillId="0" borderId="32" xfId="3" applyFont="1" applyBorder="1" applyAlignment="1">
      <alignment horizontal="center" vertical="center"/>
    </xf>
    <xf numFmtId="0" fontId="3" fillId="0" borderId="32" xfId="3" applyFont="1" applyBorder="1" applyAlignment="1">
      <alignment horizontal="right" vertical="center"/>
    </xf>
    <xf numFmtId="0" fontId="16" fillId="0" borderId="32" xfId="3" applyBorder="1"/>
    <xf numFmtId="2" fontId="3" fillId="0" borderId="32" xfId="3" applyNumberFormat="1" applyFont="1" applyBorder="1" applyAlignment="1">
      <alignment vertical="center"/>
    </xf>
    <xf numFmtId="49" fontId="3" fillId="0" borderId="32" xfId="3" applyNumberFormat="1" applyFont="1" applyBorder="1" applyAlignment="1">
      <alignment vertical="center"/>
    </xf>
    <xf numFmtId="9" fontId="3" fillId="0" borderId="32" xfId="3" applyNumberFormat="1" applyFont="1" applyBorder="1" applyAlignment="1">
      <alignment horizontal="left" vertical="center"/>
    </xf>
    <xf numFmtId="49" fontId="3" fillId="0" borderId="32" xfId="4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2" fontId="3" fillId="0" borderId="32" xfId="4" applyNumberFormat="1" applyFont="1" applyBorder="1" applyAlignment="1">
      <alignment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9" fillId="2" borderId="42" xfId="3" applyFont="1" applyFill="1" applyBorder="1" applyAlignment="1">
      <alignment horizontal="center" vertical="center"/>
    </xf>
    <xf numFmtId="0" fontId="9" fillId="2" borderId="43" xfId="3" applyFont="1" applyFill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5" fontId="22" fillId="0" borderId="27" xfId="0" applyNumberFormat="1" applyFont="1" applyBorder="1" applyAlignment="1">
      <alignment horizontal="center" vertical="center"/>
    </xf>
    <xf numFmtId="164" fontId="14" fillId="0" borderId="27" xfId="1" applyNumberFormat="1" applyFont="1" applyBorder="1" applyAlignment="1">
      <alignment horizontal="left"/>
    </xf>
    <xf numFmtId="164" fontId="18" fillId="0" borderId="27" xfId="1" applyNumberFormat="1" applyFont="1" applyBorder="1" applyAlignment="1">
      <alignment horizontal="right"/>
    </xf>
    <xf numFmtId="0" fontId="25" fillId="0" borderId="46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14" fontId="26" fillId="0" borderId="46" xfId="0" applyNumberFormat="1" applyFont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14" fontId="26" fillId="0" borderId="47" xfId="0" applyNumberFormat="1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13" fillId="0" borderId="4" xfId="1" applyFont="1" applyFill="1" applyBorder="1" applyAlignment="1">
      <alignment vertical="center"/>
    </xf>
    <xf numFmtId="0" fontId="29" fillId="0" borderId="0" xfId="0" applyFont="1" applyBorder="1"/>
    <xf numFmtId="0" fontId="19" fillId="0" borderId="20" xfId="1" applyFont="1" applyFill="1" applyBorder="1" applyAlignment="1">
      <alignment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vertical="center" wrapText="1"/>
    </xf>
    <xf numFmtId="0" fontId="19" fillId="0" borderId="40" xfId="1" applyFont="1" applyFill="1" applyBorder="1" applyAlignment="1">
      <alignment vertical="center" wrapText="1"/>
    </xf>
    <xf numFmtId="0" fontId="11" fillId="0" borderId="48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1" fillId="0" borderId="52" xfId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10" Type="http://schemas.microsoft.com/office/2007/relationships/hdphoto" Target="NUL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180975</xdr:rowOff>
    </xdr:from>
    <xdr:to>
      <xdr:col>2</xdr:col>
      <xdr:colOff>739367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0601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145255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117286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145255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117286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66515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16321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101440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130621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105250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77281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105250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77281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76040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54421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782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116680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88711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116680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88711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37940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59</xdr:row>
      <xdr:rowOff>149671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496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72865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348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73471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973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76675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48706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76675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48706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47465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94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2313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21146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58</xdr:row>
      <xdr:rowOff>38100</xdr:rowOff>
    </xdr:from>
    <xdr:to>
      <xdr:col>10</xdr:col>
      <xdr:colOff>95250</xdr:colOff>
      <xdr:row>64</xdr:row>
      <xdr:rowOff>28575</xdr:rowOff>
    </xdr:to>
    <xdr:pic>
      <xdr:nvPicPr>
        <xdr:cNvPr id="105" name="Рисунок 10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408747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59</xdr:row>
      <xdr:rowOff>0</xdr:rowOff>
    </xdr:from>
    <xdr:to>
      <xdr:col>6</xdr:col>
      <xdr:colOff>1143000</xdr:colOff>
      <xdr:row>64</xdr:row>
      <xdr:rowOff>142875</xdr:rowOff>
    </xdr:to>
    <xdr:pic>
      <xdr:nvPicPr>
        <xdr:cNvPr id="10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9600" y="11610975"/>
          <a:ext cx="1733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59</xdr:row>
      <xdr:rowOff>9525</xdr:rowOff>
    </xdr:from>
    <xdr:to>
      <xdr:col>14</xdr:col>
      <xdr:colOff>222250</xdr:colOff>
      <xdr:row>65</xdr:row>
      <xdr:rowOff>57150</xdr:rowOff>
    </xdr:to>
    <xdr:pic>
      <xdr:nvPicPr>
        <xdr:cNvPr id="10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15600" y="11620500"/>
          <a:ext cx="898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07" name="Рисунок 10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57</xdr:row>
      <xdr:rowOff>23812</xdr:rowOff>
    </xdr:to>
    <xdr:pic>
      <xdr:nvPicPr>
        <xdr:cNvPr id="109" name="Рисунок 10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137924</xdr:rowOff>
    </xdr:to>
    <xdr:pic>
      <xdr:nvPicPr>
        <xdr:cNvPr id="110" name="Рисунок 10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57</xdr:row>
      <xdr:rowOff>23812</xdr:rowOff>
    </xdr:to>
    <xdr:pic>
      <xdr:nvPicPr>
        <xdr:cNvPr id="111" name="Рисунок 1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137924</xdr:rowOff>
    </xdr:to>
    <xdr:pic>
      <xdr:nvPicPr>
        <xdr:cNvPr id="112" name="Рисунок 1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78</xdr:row>
      <xdr:rowOff>59532</xdr:rowOff>
    </xdr:from>
    <xdr:to>
      <xdr:col>6</xdr:col>
      <xdr:colOff>1290637</xdr:colOff>
      <xdr:row>80</xdr:row>
      <xdr:rowOff>2222</xdr:rowOff>
    </xdr:to>
    <xdr:pic>
      <xdr:nvPicPr>
        <xdr:cNvPr id="113" name="Рисунок 11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4" name="Рисунок 1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5" name="Рисунок 11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6" name="Рисунок 115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7" name="Рисунок 1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8" name="Рисунок 11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9" name="Рисунок 1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174307</xdr:rowOff>
    </xdr:to>
    <xdr:pic>
      <xdr:nvPicPr>
        <xdr:cNvPr id="120" name="Рисунок 119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97919</xdr:rowOff>
    </xdr:to>
    <xdr:pic>
      <xdr:nvPicPr>
        <xdr:cNvPr id="121" name="Рисунок 120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174307</xdr:rowOff>
    </xdr:to>
    <xdr:pic>
      <xdr:nvPicPr>
        <xdr:cNvPr id="122" name="Рисунок 121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97919</xdr:rowOff>
    </xdr:to>
    <xdr:pic>
      <xdr:nvPicPr>
        <xdr:cNvPr id="123" name="Рисунок 122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24" name="Рисунок 12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185737</xdr:rowOff>
    </xdr:to>
    <xdr:pic>
      <xdr:nvPicPr>
        <xdr:cNvPr id="125" name="Рисунок 1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109349</xdr:rowOff>
    </xdr:to>
    <xdr:pic>
      <xdr:nvPicPr>
        <xdr:cNvPr id="126" name="Рисунок 1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185737</xdr:rowOff>
    </xdr:to>
    <xdr:pic>
      <xdr:nvPicPr>
        <xdr:cNvPr id="127" name="Рисунок 1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109349</xdr:rowOff>
    </xdr:to>
    <xdr:pic>
      <xdr:nvPicPr>
        <xdr:cNvPr id="128" name="Рисунок 1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106997</xdr:rowOff>
    </xdr:to>
    <xdr:pic>
      <xdr:nvPicPr>
        <xdr:cNvPr id="129" name="Рисунок 1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0" name="Рисунок 129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1" name="Рисунок 1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2" name="Рисунок 131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3" name="Рисунок 1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4" name="Рисунок 13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5" name="Рисунок 1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145732</xdr:rowOff>
    </xdr:to>
    <xdr:pic>
      <xdr:nvPicPr>
        <xdr:cNvPr id="136" name="Рисунок 135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69344</xdr:rowOff>
    </xdr:to>
    <xdr:pic>
      <xdr:nvPicPr>
        <xdr:cNvPr id="137" name="Рисунок 136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145732</xdr:rowOff>
    </xdr:to>
    <xdr:pic>
      <xdr:nvPicPr>
        <xdr:cNvPr id="138" name="Рисунок 13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69344</xdr:rowOff>
    </xdr:to>
    <xdr:pic>
      <xdr:nvPicPr>
        <xdr:cNvPr id="139" name="Рисунок 13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CCFF"/>
    <pageSetUpPr fitToPage="1"/>
  </sheetPr>
  <dimension ref="A1:V79"/>
  <sheetViews>
    <sheetView tabSelected="1" topLeftCell="A45" zoomScale="85" zoomScaleNormal="85" zoomScaleSheetLayoutView="90" workbookViewId="0">
      <selection activeCell="Y72" sqref="Y72"/>
    </sheetView>
  </sheetViews>
  <sheetFormatPr defaultColWidth="9.28515625" defaultRowHeight="12.75"/>
  <cols>
    <col min="1" max="1" width="7" style="1" customWidth="1"/>
    <col min="2" max="2" width="7.7109375" style="52" customWidth="1"/>
    <col min="3" max="3" width="15.7109375" style="52" customWidth="1"/>
    <col min="4" max="4" width="25.7109375" style="1" customWidth="1"/>
    <col min="5" max="5" width="10.7109375" style="1" customWidth="1"/>
    <col min="6" max="6" width="8.28515625" style="52" customWidth="1"/>
    <col min="7" max="7" width="28.7109375" style="1" customWidth="1"/>
    <col min="8" max="10" width="9.5703125" style="1" customWidth="1"/>
    <col min="11" max="11" width="11.7109375" style="52" bestFit="1" customWidth="1"/>
    <col min="12" max="12" width="8.7109375" style="1" hidden="1" customWidth="1"/>
    <col min="13" max="13" width="10.42578125" style="1" customWidth="1"/>
    <col min="14" max="14" width="13.140625" style="1" customWidth="1"/>
    <col min="15" max="15" width="17.42578125" style="1" customWidth="1"/>
    <col min="16" max="18" width="9.28515625" style="1"/>
    <col min="19" max="19" width="12.28515625" style="1" customWidth="1"/>
    <col min="20" max="16384" width="9.28515625" style="1"/>
  </cols>
  <sheetData>
    <row r="1" spans="1:18" ht="18.7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8" ht="18.7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3" customFormat="1" ht="19.5" customHeight="1">
      <c r="A4" s="188" t="s">
        <v>40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8" s="3" customFormat="1" ht="21.75" thickBot="1">
      <c r="A5" s="189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8" s="3" customFormat="1" ht="21.75" hidden="1" thickBo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</row>
    <row r="7" spans="1:18" ht="19.5" thickTop="1">
      <c r="A7" s="184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8" ht="18.75">
      <c r="A8" s="171" t="s">
        <v>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8" ht="18.75">
      <c r="A9" s="171" t="s">
        <v>63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3"/>
    </row>
    <row r="10" spans="1:18" ht="2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8" ht="15.75">
      <c r="A11" s="7" t="s">
        <v>5</v>
      </c>
      <c r="B11" s="8"/>
      <c r="C11" s="8"/>
      <c r="D11" s="9"/>
      <c r="E11" s="10"/>
      <c r="F11" s="8"/>
      <c r="G11" s="10"/>
      <c r="H11" s="10"/>
      <c r="I11" s="10"/>
      <c r="J11" s="10"/>
      <c r="K11" s="8"/>
      <c r="L11" s="11"/>
      <c r="M11" s="11"/>
      <c r="N11" s="11"/>
      <c r="O11" s="12" t="s">
        <v>45</v>
      </c>
      <c r="R11" s="102"/>
    </row>
    <row r="12" spans="1:18" ht="15.75">
      <c r="A12" s="13" t="s">
        <v>41</v>
      </c>
      <c r="B12" s="14"/>
      <c r="C12" s="15"/>
      <c r="D12" s="16"/>
      <c r="E12" s="16"/>
      <c r="F12" s="14"/>
      <c r="G12" s="16"/>
      <c r="H12" s="16"/>
      <c r="I12" s="16"/>
      <c r="J12" s="16"/>
      <c r="K12" s="14"/>
      <c r="L12" s="17"/>
      <c r="M12" s="17"/>
      <c r="N12" s="17"/>
      <c r="O12" s="18" t="s">
        <v>46</v>
      </c>
      <c r="R12" s="103"/>
    </row>
    <row r="13" spans="1:18" ht="15.75" thickBot="1">
      <c r="A13" s="174" t="s">
        <v>6</v>
      </c>
      <c r="B13" s="175"/>
      <c r="C13" s="175"/>
      <c r="D13" s="175"/>
      <c r="E13" s="175"/>
      <c r="F13" s="175"/>
      <c r="G13" s="176"/>
      <c r="H13" s="19" t="s">
        <v>7</v>
      </c>
      <c r="I13" s="20"/>
      <c r="J13" s="20"/>
      <c r="K13" s="21"/>
      <c r="L13" s="20"/>
      <c r="M13" s="20"/>
      <c r="N13" s="20"/>
      <c r="O13" s="22"/>
    </row>
    <row r="14" spans="1:18" ht="15.75" thickTop="1">
      <c r="A14" s="23" t="s">
        <v>8</v>
      </c>
      <c r="B14" s="24"/>
      <c r="C14" s="24"/>
      <c r="D14" s="25"/>
      <c r="E14" s="26"/>
      <c r="F14" s="24"/>
      <c r="G14" s="27"/>
      <c r="H14" s="28" t="s">
        <v>9</v>
      </c>
      <c r="I14" s="29"/>
      <c r="J14" s="29"/>
      <c r="K14" s="30"/>
      <c r="L14" s="31"/>
      <c r="M14" s="31"/>
      <c r="N14" s="30"/>
      <c r="O14" s="32" t="s">
        <v>10</v>
      </c>
    </row>
    <row r="15" spans="1:18" ht="15.75">
      <c r="A15" s="33" t="s">
        <v>11</v>
      </c>
      <c r="B15" s="34"/>
      <c r="C15" s="34"/>
      <c r="D15" s="35"/>
      <c r="E15" s="36"/>
      <c r="F15" s="34"/>
      <c r="G15" s="104" t="s">
        <v>42</v>
      </c>
      <c r="H15" s="37" t="s">
        <v>12</v>
      </c>
      <c r="I15" s="38"/>
      <c r="J15" s="38"/>
      <c r="K15" s="39"/>
      <c r="L15" s="35"/>
      <c r="M15" s="35"/>
      <c r="N15" s="39"/>
      <c r="O15" s="40" t="s">
        <v>13</v>
      </c>
    </row>
    <row r="16" spans="1:18" ht="15.75">
      <c r="A16" s="33" t="s">
        <v>14</v>
      </c>
      <c r="B16" s="34"/>
      <c r="C16" s="34"/>
      <c r="D16" s="35"/>
      <c r="E16" s="36"/>
      <c r="F16" s="34"/>
      <c r="G16" s="104" t="s">
        <v>43</v>
      </c>
      <c r="H16" s="41" t="s">
        <v>15</v>
      </c>
      <c r="I16" s="38"/>
      <c r="J16" s="38"/>
      <c r="K16" s="39"/>
      <c r="L16" s="35"/>
      <c r="M16" s="35"/>
      <c r="N16" s="39"/>
      <c r="O16" s="42" t="s">
        <v>16</v>
      </c>
    </row>
    <row r="17" spans="1:22" ht="16.5" thickBot="1">
      <c r="A17" s="43" t="s">
        <v>17</v>
      </c>
      <c r="B17" s="44"/>
      <c r="C17" s="44"/>
      <c r="D17" s="45"/>
      <c r="E17" s="45"/>
      <c r="F17" s="44"/>
      <c r="G17" s="105" t="s">
        <v>44</v>
      </c>
      <c r="H17" s="46" t="s">
        <v>18</v>
      </c>
      <c r="I17" s="47"/>
      <c r="J17" s="47"/>
      <c r="K17" s="48"/>
      <c r="L17" s="49"/>
      <c r="M17" s="49"/>
      <c r="N17" s="48"/>
      <c r="O17" s="50">
        <v>3</v>
      </c>
    </row>
    <row r="18" spans="1:22" ht="8.25" customHeight="1" thickTop="1" thickBot="1">
      <c r="A18" s="51"/>
      <c r="G18" s="53"/>
      <c r="H18" s="54"/>
      <c r="I18" s="55"/>
      <c r="J18" s="55"/>
      <c r="K18" s="2"/>
      <c r="L18" s="56"/>
      <c r="M18" s="56"/>
      <c r="N18" s="2"/>
      <c r="O18" s="57"/>
    </row>
    <row r="19" spans="1:22" ht="14.25" hidden="1" thickTop="1" thickBot="1">
      <c r="A19" s="58"/>
      <c r="B19" s="59"/>
      <c r="C19" s="59"/>
      <c r="D19" s="60"/>
      <c r="E19" s="60"/>
      <c r="F19" s="59"/>
      <c r="G19" s="60"/>
      <c r="H19" s="60"/>
      <c r="I19" s="60"/>
      <c r="J19" s="60"/>
      <c r="K19" s="59"/>
      <c r="L19" s="60"/>
      <c r="M19" s="60"/>
      <c r="N19" s="60"/>
      <c r="O19" s="61"/>
    </row>
    <row r="20" spans="1:22" s="62" customFormat="1" ht="13.5" thickTop="1">
      <c r="A20" s="177" t="s">
        <v>19</v>
      </c>
      <c r="B20" s="179" t="s">
        <v>20</v>
      </c>
      <c r="C20" s="179" t="s">
        <v>21</v>
      </c>
      <c r="D20" s="179" t="s">
        <v>22</v>
      </c>
      <c r="E20" s="179" t="s">
        <v>23</v>
      </c>
      <c r="F20" s="179" t="s">
        <v>24</v>
      </c>
      <c r="G20" s="179" t="s">
        <v>25</v>
      </c>
      <c r="H20" s="181" t="s">
        <v>26</v>
      </c>
      <c r="I20" s="181"/>
      <c r="J20" s="181"/>
      <c r="K20" s="179" t="s">
        <v>27</v>
      </c>
      <c r="L20" s="179"/>
      <c r="M20" s="179" t="s">
        <v>28</v>
      </c>
      <c r="N20" s="182" t="s">
        <v>29</v>
      </c>
      <c r="O20" s="169" t="s">
        <v>30</v>
      </c>
      <c r="S20" s="1"/>
    </row>
    <row r="21" spans="1:22" s="62" customFormat="1">
      <c r="A21" s="178"/>
      <c r="B21" s="180"/>
      <c r="C21" s="180"/>
      <c r="D21" s="180"/>
      <c r="E21" s="180"/>
      <c r="F21" s="180"/>
      <c r="G21" s="180"/>
      <c r="H21" s="137" t="s">
        <v>31</v>
      </c>
      <c r="I21" s="137" t="s">
        <v>32</v>
      </c>
      <c r="J21" s="137" t="s">
        <v>33</v>
      </c>
      <c r="K21" s="180"/>
      <c r="L21" s="180"/>
      <c r="M21" s="180"/>
      <c r="N21" s="183"/>
      <c r="O21" s="170"/>
    </row>
    <row r="22" spans="1:22" s="64" customFormat="1" ht="31.5" customHeight="1">
      <c r="A22" s="166">
        <v>1</v>
      </c>
      <c r="B22" s="106">
        <v>55</v>
      </c>
      <c r="C22" s="107" t="str">
        <f>IF(ISBLANK($B22),"",VLOOKUP($B22,[2]список!$B$3:$G$504,2,0))</f>
        <v>101 005 119 86</v>
      </c>
      <c r="D22" s="108" t="str">
        <f>IF(ISBLANK($B22),"",VLOOKUP($B22,[2]список!$B$3:$G$504,3,0))</f>
        <v xml:space="preserve">Афанасьев Никита </v>
      </c>
      <c r="E22" s="108">
        <f>IF(ISBLANK($B22),"",VLOOKUP($B22,[2]список!$B$3:$G$504,4,0))</f>
        <v>38756</v>
      </c>
      <c r="F22" s="108" t="str">
        <f>IF(ISBLANK($B22),"",VLOOKUP($B22,[2]список!$B$3:$G$504,5,0))</f>
        <v>КМС</v>
      </c>
      <c r="G22" s="108" t="str">
        <f>IF(ISBLANK($B22),"",VLOOKUP($B22,[2]список!$B$3:$G$504,6,0))</f>
        <v>Москва</v>
      </c>
      <c r="H22" s="113">
        <v>17.856999999999999</v>
      </c>
      <c r="I22" s="114">
        <f>I23-H22</f>
        <v>12.617000000000001</v>
      </c>
      <c r="J22" s="114">
        <f>S24-I23</f>
        <v>12.761999999999997</v>
      </c>
      <c r="K22" s="127">
        <f>SUM(H22:J22)</f>
        <v>43.235999999999997</v>
      </c>
      <c r="L22" s="136"/>
      <c r="M22" s="115">
        <f>0.75/(S24/3600)</f>
        <v>62.447960033305577</v>
      </c>
      <c r="N22" s="131" t="s">
        <v>34</v>
      </c>
      <c r="O22" s="208"/>
    </row>
    <row r="23" spans="1:22" s="64" customFormat="1" ht="31.5" customHeight="1">
      <c r="A23" s="167"/>
      <c r="B23" s="106">
        <v>44</v>
      </c>
      <c r="C23" s="107" t="str">
        <f>IF(ISBLANK($B23),"",VLOOKUP($B23,[2]список!$B$3:$G$504,2,0))</f>
        <v>100 349 561 54</v>
      </c>
      <c r="D23" s="108" t="str">
        <f>IF(ISBLANK($B23),"",VLOOKUP($B23,[2]список!$B$3:$G$504,3,0))</f>
        <v>Бурлаков Данила</v>
      </c>
      <c r="E23" s="108">
        <f>IF(ISBLANK($B23),"",VLOOKUP($B23,[2]список!$B$3:$G$504,4,0))</f>
        <v>36828</v>
      </c>
      <c r="F23" s="108" t="str">
        <f>IF(ISBLANK($B23),"",VLOOKUP($B23,[2]список!$B$3:$G$504,5,0))</f>
        <v>МСМК</v>
      </c>
      <c r="G23" s="108" t="str">
        <f>IF(ISBLANK($B23),"",VLOOKUP($B23,[2]список!$B$3:$G$504,6,0))</f>
        <v>Москва</v>
      </c>
      <c r="H23" s="65"/>
      <c r="I23" s="114">
        <v>30.474</v>
      </c>
      <c r="J23" s="67"/>
      <c r="K23" s="73"/>
      <c r="L23" s="79"/>
      <c r="M23" s="74"/>
      <c r="N23" s="132"/>
      <c r="O23" s="208"/>
      <c r="Q23" s="122"/>
    </row>
    <row r="24" spans="1:22" s="64" customFormat="1" ht="31.5" customHeight="1" thickBot="1">
      <c r="A24" s="168"/>
      <c r="B24" s="109">
        <v>47</v>
      </c>
      <c r="C24" s="110" t="str">
        <f>IF(ISBLANK($B24),"",VLOOKUP($B24,[2]список!$B$3:$G$504,2,0))</f>
        <v>100 360 787 28</v>
      </c>
      <c r="D24" s="111" t="str">
        <f>IF(ISBLANK($B24),"",VLOOKUP($B24,[2]список!$B$3:$G$504,3,0))</f>
        <v xml:space="preserve">Калачник Никита </v>
      </c>
      <c r="E24" s="111">
        <f>IF(ISBLANK($B24),"",VLOOKUP($B24,[2]список!$B$3:$G$504,4,0))</f>
        <v>37795</v>
      </c>
      <c r="F24" s="111" t="str">
        <f>IF(ISBLANK($B24),"",VLOOKUP($B24,[2]список!$B$3:$G$504,5,0))</f>
        <v>МСМК</v>
      </c>
      <c r="G24" s="111" t="str">
        <f>IF(ISBLANK($B24),"",VLOOKUP($B24,[2]список!$B$3:$G$504,6,0))</f>
        <v>Москва</v>
      </c>
      <c r="H24" s="81"/>
      <c r="I24" s="129"/>
      <c r="J24" s="130"/>
      <c r="K24" s="130"/>
      <c r="L24" s="90"/>
      <c r="M24" s="76"/>
      <c r="N24" s="133"/>
      <c r="O24" s="209"/>
      <c r="P24" s="122"/>
      <c r="Q24" s="122"/>
      <c r="R24" s="122"/>
      <c r="S24" s="123">
        <v>43.235999999999997</v>
      </c>
      <c r="T24" s="122"/>
      <c r="U24" s="122"/>
      <c r="V24" s="122"/>
    </row>
    <row r="25" spans="1:22" s="64" customFormat="1" ht="31.5" customHeight="1">
      <c r="A25" s="166">
        <v>2</v>
      </c>
      <c r="B25" s="106">
        <v>74</v>
      </c>
      <c r="C25" s="107" t="str">
        <f>IF(ISBLANK($B25),"",VLOOKUP($B25,[2]список!$B$3:$G$504,2,0))</f>
        <v>100 831 045 30</v>
      </c>
      <c r="D25" s="108" t="str">
        <f>IF(ISBLANK($B25),"",VLOOKUP($B25,[2]список!$B$3:$G$504,3,0))</f>
        <v>Гирилович Игорь</v>
      </c>
      <c r="E25" s="108">
        <f>IF(ISBLANK($B25),"",VLOOKUP($B25,[2]список!$B$3:$G$504,4,0))</f>
        <v>38427</v>
      </c>
      <c r="F25" s="112" t="str">
        <f>IF(ISBLANK($B25),"",VLOOKUP($B25,[2]список!$B$3:$G$504,5,0))</f>
        <v>МСМК</v>
      </c>
      <c r="G25" s="112" t="str">
        <f>IF(ISBLANK($B25),"",VLOOKUP($B25,[2]список!$B$3:$G$504,6,0))</f>
        <v>Тульская Область</v>
      </c>
      <c r="H25" s="113">
        <v>18.114000000000001</v>
      </c>
      <c r="I25" s="114">
        <f>I26-H25</f>
        <v>12.861999999999998</v>
      </c>
      <c r="J25" s="114">
        <f>S27-I26</f>
        <v>13.145000000000003</v>
      </c>
      <c r="K25" s="127">
        <f>SUM(H25:J25)</f>
        <v>44.121000000000002</v>
      </c>
      <c r="L25" s="128"/>
      <c r="M25" s="116">
        <f>0.75/(S27/3600)</f>
        <v>61.195349153464335</v>
      </c>
      <c r="N25" s="131" t="s">
        <v>35</v>
      </c>
      <c r="O25" s="210"/>
      <c r="P25" s="122"/>
      <c r="Q25" s="124"/>
      <c r="R25" s="122"/>
      <c r="S25" s="122"/>
      <c r="T25" s="125"/>
      <c r="U25" s="126"/>
      <c r="V25" s="122"/>
    </row>
    <row r="26" spans="1:22" s="64" customFormat="1" ht="31.5" customHeight="1">
      <c r="A26" s="167"/>
      <c r="B26" s="106">
        <v>71</v>
      </c>
      <c r="C26" s="107" t="str">
        <f>IF(ISBLANK($B26),"",VLOOKUP($B26,[2]список!$B$3:$G$504,2,0))</f>
        <v>100 152 669 72</v>
      </c>
      <c r="D26" s="108" t="str">
        <f>IF(ISBLANK($B26),"",VLOOKUP($B26,[2]список!$B$3:$G$504,3,0))</f>
        <v>Нестеров Дмитрий</v>
      </c>
      <c r="E26" s="108">
        <f>IF(ISBLANK($B26),"",VLOOKUP($B26,[2]список!$B$3:$G$504,4,0))</f>
        <v>36202</v>
      </c>
      <c r="F26" s="108" t="str">
        <f>IF(ISBLANK($B26),"",VLOOKUP($B26,[2]список!$B$3:$G$504,5,0))</f>
        <v>МСМК</v>
      </c>
      <c r="G26" s="108" t="str">
        <f>IF(ISBLANK($B26),"",VLOOKUP($B26,[2]список!$B$3:$G$504,6,0))</f>
        <v>Тульская Область</v>
      </c>
      <c r="H26" s="65"/>
      <c r="I26" s="114">
        <v>30.975999999999999</v>
      </c>
      <c r="J26" s="67"/>
      <c r="K26" s="118"/>
      <c r="L26" s="88"/>
      <c r="M26" s="74"/>
      <c r="N26" s="134"/>
      <c r="O26" s="209"/>
      <c r="P26" s="122"/>
      <c r="Q26" s="124"/>
      <c r="R26" s="124"/>
      <c r="S26" s="124"/>
      <c r="T26" s="124"/>
      <c r="U26" s="126"/>
      <c r="V26" s="122"/>
    </row>
    <row r="27" spans="1:22" s="64" customFormat="1" ht="31.5" customHeight="1" thickBot="1">
      <c r="A27" s="168"/>
      <c r="B27" s="109">
        <v>70</v>
      </c>
      <c r="C27" s="110" t="str">
        <f>IF(ISBLANK($B27),"",VLOOKUP($B27,[2]список!$B$3:$G$504,2,0))</f>
        <v>100 077 721 08</v>
      </c>
      <c r="D27" s="111" t="str">
        <f>IF(ISBLANK($B27),"",VLOOKUP($B27,[2]список!$B$3:$G$504,3,0))</f>
        <v>Дубченко Александр</v>
      </c>
      <c r="E27" s="111">
        <f>IF(ISBLANK($B27),"",VLOOKUP($B27,[2]список!$B$3:$G$504,4,0))</f>
        <v>34749</v>
      </c>
      <c r="F27" s="111" t="str">
        <f>IF(ISBLANK($B27),"",VLOOKUP($B27,[2]список!$B$3:$G$504,5,0))</f>
        <v>МСМК</v>
      </c>
      <c r="G27" s="111" t="str">
        <f>IF(ISBLANK($B27),"",VLOOKUP($B27,[2]список!$B$3:$G$504,6,0))</f>
        <v>Тульская Область</v>
      </c>
      <c r="H27" s="80"/>
      <c r="I27" s="81"/>
      <c r="J27" s="89"/>
      <c r="K27" s="119"/>
      <c r="L27" s="90"/>
      <c r="M27" s="76"/>
      <c r="N27" s="135"/>
      <c r="O27" s="211"/>
      <c r="P27" s="122"/>
      <c r="Q27" s="122"/>
      <c r="R27" s="122"/>
      <c r="S27" s="123">
        <v>44.121000000000002</v>
      </c>
      <c r="T27" s="125">
        <f>0.75/(S27/3600)</f>
        <v>61.195349153464335</v>
      </c>
      <c r="U27" s="122"/>
      <c r="V27" s="122"/>
    </row>
    <row r="28" spans="1:22" s="64" customFormat="1" ht="31.5" customHeight="1">
      <c r="A28" s="166">
        <v>3</v>
      </c>
      <c r="B28" s="106">
        <v>73</v>
      </c>
      <c r="C28" s="107" t="str">
        <f>IF(ISBLANK($B28),"",VLOOKUP($B28,[2]список!$B$3:$G$504,2,0))</f>
        <v>100 824 111 80</v>
      </c>
      <c r="D28" s="108" t="str">
        <f>IF(ISBLANK($B28),"",VLOOKUP($B28,[2]список!$B$3:$G$504,3,0))</f>
        <v>Меденец Богдан</v>
      </c>
      <c r="E28" s="108">
        <f>IF(ISBLANK($B28),"",VLOOKUP($B28,[2]список!$B$3:$G$504,4,0))</f>
        <v>38034</v>
      </c>
      <c r="F28" s="112" t="str">
        <f>IF(ISBLANK($B28),"",VLOOKUP($B28,[2]список!$B$3:$G$504,5,0))</f>
        <v>МС</v>
      </c>
      <c r="G28" s="112" t="str">
        <f>IF(ISBLANK($B28),"",VLOOKUP($B28,[2]список!$B$3:$G$504,6,0))</f>
        <v>Тульская Область</v>
      </c>
      <c r="H28" s="113">
        <v>18.294</v>
      </c>
      <c r="I28" s="114">
        <f>I29-H28</f>
        <v>13.067999999999998</v>
      </c>
      <c r="J28" s="114">
        <f>S30-I29</f>
        <v>13.156000000000002</v>
      </c>
      <c r="K28" s="117">
        <f>SUM(H28:J28)</f>
        <v>44.518000000000001</v>
      </c>
      <c r="L28" s="78"/>
      <c r="M28" s="115">
        <f>0.75/(S30/3600)</f>
        <v>60.649624870838764</v>
      </c>
      <c r="N28" s="131" t="s">
        <v>35</v>
      </c>
      <c r="O28" s="210"/>
      <c r="P28" s="122"/>
      <c r="Q28" s="124"/>
      <c r="R28" s="122"/>
      <c r="S28" s="122"/>
      <c r="T28" s="125"/>
      <c r="U28" s="126"/>
      <c r="V28" s="122"/>
    </row>
    <row r="29" spans="1:22" s="64" customFormat="1" ht="31.5" customHeight="1">
      <c r="A29" s="167"/>
      <c r="B29" s="106">
        <v>72</v>
      </c>
      <c r="C29" s="107" t="str">
        <f>IF(ISBLANK($B29),"",VLOOKUP($B29,[2]список!$B$3:$G$504,2,0))</f>
        <v>100 349 344 31</v>
      </c>
      <c r="D29" s="108" t="str">
        <f>IF(ISBLANK($B29),"",VLOOKUP($B29,[2]список!$B$3:$G$504,3,0))</f>
        <v>Наумов Максим</v>
      </c>
      <c r="E29" s="108">
        <f>IF(ISBLANK($B29),"",VLOOKUP($B29,[2]список!$B$3:$G$504,4,0))</f>
        <v>36630</v>
      </c>
      <c r="F29" s="108" t="str">
        <f>IF(ISBLANK($B29),"",VLOOKUP($B29,[2]список!$B$3:$G$504,5,0))</f>
        <v>МС</v>
      </c>
      <c r="G29" s="108" t="str">
        <f>IF(ISBLANK($B29),"",VLOOKUP($B29,[2]список!$B$3:$G$504,6,0))</f>
        <v>Тульская Область</v>
      </c>
      <c r="H29" s="65"/>
      <c r="I29" s="114">
        <v>31.361999999999998</v>
      </c>
      <c r="J29" s="67"/>
      <c r="K29" s="120"/>
      <c r="L29" s="79"/>
      <c r="M29" s="74"/>
      <c r="N29" s="134"/>
      <c r="O29" s="209"/>
      <c r="P29" s="122"/>
      <c r="Q29" s="124"/>
      <c r="R29" s="124"/>
      <c r="S29" s="124"/>
      <c r="T29" s="124"/>
      <c r="U29" s="126"/>
      <c r="V29" s="122"/>
    </row>
    <row r="30" spans="1:22" s="64" customFormat="1" ht="31.5" customHeight="1" thickBot="1">
      <c r="A30" s="168"/>
      <c r="B30" s="109">
        <v>77</v>
      </c>
      <c r="C30" s="110" t="str">
        <f>IF(ISBLANK($B30),"",VLOOKUP($B30,[2]список!$B$3:$G$504,2,0))</f>
        <v>100 949 232 71</v>
      </c>
      <c r="D30" s="111" t="str">
        <f>IF(ISBLANK($B30),"",VLOOKUP($B30,[2]список!$B$3:$G$504,3,0))</f>
        <v>Быковский Никита</v>
      </c>
      <c r="E30" s="111">
        <f>IF(ISBLANK($B30),"",VLOOKUP($B30,[2]список!$B$3:$G$504,4,0))</f>
        <v>38917</v>
      </c>
      <c r="F30" s="111" t="str">
        <f>IF(ISBLANK($B30),"",VLOOKUP($B30,[2]список!$B$3:$G$504,5,0))</f>
        <v>МС</v>
      </c>
      <c r="G30" s="111" t="str">
        <f>IF(ISBLANK($B30),"",VLOOKUP($B30,[2]список!$B$3:$G$504,6,0))</f>
        <v>Тульская Область</v>
      </c>
      <c r="H30" s="80"/>
      <c r="I30" s="81"/>
      <c r="J30" s="82"/>
      <c r="K30" s="121"/>
      <c r="L30" s="84"/>
      <c r="M30" s="76"/>
      <c r="N30" s="135"/>
      <c r="O30" s="211"/>
      <c r="P30" s="122"/>
      <c r="Q30" s="122"/>
      <c r="R30" s="122"/>
      <c r="S30" s="123">
        <v>44.518000000000001</v>
      </c>
      <c r="T30" s="125">
        <f>0.75/(S30/3600)</f>
        <v>60.649624870838764</v>
      </c>
      <c r="U30" s="126" t="s">
        <v>35</v>
      </c>
      <c r="V30" s="122"/>
    </row>
    <row r="31" spans="1:22" s="64" customFormat="1" ht="31.5" customHeight="1">
      <c r="A31" s="166">
        <v>4</v>
      </c>
      <c r="B31" s="106">
        <v>51</v>
      </c>
      <c r="C31" s="107" t="str">
        <f>IF(ISBLANK($B31),"",VLOOKUP($B31,[2]список!$B$3:$G$504,2,0))</f>
        <v>101 121 347 11</v>
      </c>
      <c r="D31" s="108" t="str">
        <f>IF(ISBLANK($B31),"",VLOOKUP($B31,[2]список!$B$3:$G$504,3,0))</f>
        <v>Самусев Иван</v>
      </c>
      <c r="E31" s="108">
        <f>IF(ISBLANK($B31),"",VLOOKUP($B31,[2]список!$B$3:$G$504,4,0))</f>
        <v>38958</v>
      </c>
      <c r="F31" s="112" t="str">
        <f>IF(ISBLANK($B31),"",VLOOKUP($B31,[2]список!$B$3:$G$504,5,0))</f>
        <v>МС</v>
      </c>
      <c r="G31" s="112" t="str">
        <f>IF(ISBLANK($B31),"",VLOOKUP($B31,[2]список!$B$3:$G$504,6,0))</f>
        <v>Москва</v>
      </c>
      <c r="H31" s="113">
        <v>17.962</v>
      </c>
      <c r="I31" s="114">
        <f>I32-H31</f>
        <v>12.902000000000001</v>
      </c>
      <c r="J31" s="114">
        <f>S33-I32</f>
        <v>13.757999999999999</v>
      </c>
      <c r="K31" s="117">
        <f>SUM(H31:J31)</f>
        <v>44.622</v>
      </c>
      <c r="L31" s="85"/>
      <c r="M31" s="115">
        <f>0.75/(J31/3600)</f>
        <v>196.24945486262538</v>
      </c>
      <c r="N31" s="131" t="s">
        <v>35</v>
      </c>
      <c r="O31" s="210"/>
      <c r="P31" s="122"/>
      <c r="Q31" s="124"/>
      <c r="R31" s="122"/>
      <c r="S31" s="122"/>
      <c r="T31" s="125"/>
      <c r="U31" s="126"/>
      <c r="V31" s="122"/>
    </row>
    <row r="32" spans="1:22" s="64" customFormat="1" ht="31.5" customHeight="1">
      <c r="A32" s="167"/>
      <c r="B32" s="106">
        <v>54</v>
      </c>
      <c r="C32" s="107" t="str">
        <f>IF(ISBLANK($B32),"",VLOOKUP($B32,[2]список!$B$3:$G$504,2,0))</f>
        <v>100 769 481 61</v>
      </c>
      <c r="D32" s="108" t="str">
        <f>IF(ISBLANK($B32),"",VLOOKUP($B32,[2]список!$B$3:$G$504,3,0))</f>
        <v xml:space="preserve">Явенков Александр </v>
      </c>
      <c r="E32" s="108">
        <f>IF(ISBLANK($B32),"",VLOOKUP($B32,[2]список!$B$3:$G$504,4,0))</f>
        <v>38092</v>
      </c>
      <c r="F32" s="108" t="str">
        <f>IF(ISBLANK($B32),"",VLOOKUP($B32,[2]список!$B$3:$G$504,5,0))</f>
        <v>МС</v>
      </c>
      <c r="G32" s="108" t="str">
        <f>IF(ISBLANK($B32),"",VLOOKUP($B32,[2]список!$B$3:$G$504,6,0))</f>
        <v>Москва</v>
      </c>
      <c r="H32" s="65"/>
      <c r="I32" s="114">
        <v>30.864000000000001</v>
      </c>
      <c r="J32" s="67"/>
      <c r="K32" s="118"/>
      <c r="L32" s="88"/>
      <c r="M32" s="74"/>
      <c r="N32" s="204"/>
      <c r="O32" s="208"/>
      <c r="P32" s="122"/>
      <c r="Q32" s="124"/>
      <c r="R32" s="124"/>
      <c r="S32" s="124"/>
      <c r="T32" s="124"/>
      <c r="U32" s="126"/>
      <c r="V32" s="122"/>
    </row>
    <row r="33" spans="1:22" s="64" customFormat="1" ht="31.5" customHeight="1">
      <c r="A33" s="167"/>
      <c r="B33" s="193">
        <v>56</v>
      </c>
      <c r="C33" s="194" t="str">
        <f>IF(ISBLANK($B33),"",VLOOKUP($B33,[2]список!$B$3:$G$504,2,0))</f>
        <v>101 303 353 45</v>
      </c>
      <c r="D33" s="195" t="str">
        <f>IF(ISBLANK($B33),"",VLOOKUP($B33,[2]список!$B$3:$G$504,3,0))</f>
        <v xml:space="preserve">Меремеренко Дмитрий </v>
      </c>
      <c r="E33" s="195">
        <f>IF(ISBLANK($B33),"",VLOOKUP($B33,[2]список!$B$3:$G$504,4,0))</f>
        <v>38821</v>
      </c>
      <c r="F33" s="195" t="str">
        <f>IF(ISBLANK($B33),"",VLOOKUP($B33,[2]список!$B$3:$G$504,5,0))</f>
        <v>КМС</v>
      </c>
      <c r="G33" s="195" t="str">
        <f>IF(ISBLANK($B33),"",VLOOKUP($B33,[2]список!$B$3:$G$504,6,0))</f>
        <v>Москва</v>
      </c>
      <c r="H33" s="65"/>
      <c r="I33" s="190"/>
      <c r="J33" s="67"/>
      <c r="K33" s="118"/>
      <c r="L33" s="88"/>
      <c r="M33" s="75"/>
      <c r="N33" s="91"/>
      <c r="O33" s="208"/>
      <c r="P33" s="122"/>
      <c r="Q33" s="122"/>
      <c r="R33" s="122"/>
      <c r="S33" s="123">
        <v>44.622</v>
      </c>
      <c r="T33" s="125">
        <f>0.75/(S33/3600)</f>
        <v>60.508269463493342</v>
      </c>
      <c r="U33" s="126" t="s">
        <v>35</v>
      </c>
      <c r="V33" s="122"/>
    </row>
    <row r="34" spans="1:22" s="64" customFormat="1" ht="31.5" customHeight="1" thickBot="1">
      <c r="A34" s="168"/>
      <c r="B34" s="196">
        <v>48</v>
      </c>
      <c r="C34" s="197" t="str">
        <f>IF(ISBLANK($B34),"",VLOOKUP($B34,[2]список!$B$3:$G$504,2,0))</f>
        <v>100 921 793 83</v>
      </c>
      <c r="D34" s="198" t="str">
        <f>IF(ISBLANK($B34),"",VLOOKUP($B34,[2]список!$B$3:$G$504,3,0))</f>
        <v xml:space="preserve">Амелин Даниил </v>
      </c>
      <c r="E34" s="198">
        <f>IF(ISBLANK($B34),"",VLOOKUP($B34,[2]список!$B$3:$G$504,4,0))</f>
        <v>38819</v>
      </c>
      <c r="F34" s="198" t="str">
        <f>IF(ISBLANK($B34),"",VLOOKUP($B34,[2]список!$B$3:$G$504,5,0))</f>
        <v>МС</v>
      </c>
      <c r="G34" s="198" t="str">
        <f>IF(ISBLANK($B34),"",VLOOKUP($B34,[2]список!$B$3:$G$504,6,0))</f>
        <v>Москва</v>
      </c>
      <c r="H34" s="65"/>
      <c r="I34" s="73"/>
      <c r="J34" s="92"/>
      <c r="K34" s="118"/>
      <c r="L34" s="88"/>
      <c r="M34" s="75"/>
      <c r="N34" s="93"/>
      <c r="O34" s="211"/>
      <c r="P34" s="122"/>
      <c r="Q34" s="124"/>
      <c r="R34" s="122"/>
      <c r="S34" s="122"/>
      <c r="T34" s="125"/>
      <c r="U34" s="203"/>
      <c r="V34" s="122"/>
    </row>
    <row r="35" spans="1:22" s="64" customFormat="1" ht="31.5" customHeight="1">
      <c r="A35" s="166">
        <v>5</v>
      </c>
      <c r="B35" s="106">
        <v>69</v>
      </c>
      <c r="C35" s="107" t="str">
        <f>IF(ISBLANK($B35),"",VLOOKUP($B35,[2]список!$B$3:$G$504,2,0))</f>
        <v>101 013 324 46</v>
      </c>
      <c r="D35" s="108" t="str">
        <f>IF(ISBLANK($B35),"",VLOOKUP($B35,[2]список!$B$3:$G$504,3,0))</f>
        <v xml:space="preserve">Юдин Никита </v>
      </c>
      <c r="E35" s="108">
        <f>IF(ISBLANK($B35),"",VLOOKUP($B35,[2]список!$B$3:$G$504,4,0))</f>
        <v>38409</v>
      </c>
      <c r="F35" s="112" t="str">
        <f>IF(ISBLANK($B35),"",VLOOKUP($B35,[2]список!$B$3:$G$504,5,0))</f>
        <v>КМС</v>
      </c>
      <c r="G35" s="112" t="str">
        <f>IF(ISBLANK($B35),"",VLOOKUP($B35,[2]список!$B$3:$G$504,6,0))</f>
        <v>Москва</v>
      </c>
      <c r="H35" s="94"/>
      <c r="I35" s="94"/>
      <c r="J35" s="95"/>
      <c r="K35" s="98"/>
      <c r="L35" s="78"/>
      <c r="M35" s="77"/>
      <c r="N35" s="205"/>
      <c r="O35" s="210"/>
      <c r="P35" s="122"/>
      <c r="Q35" s="124"/>
      <c r="R35" s="122"/>
      <c r="S35" s="122"/>
      <c r="T35" s="125"/>
      <c r="U35" s="126"/>
      <c r="V35" s="122"/>
    </row>
    <row r="36" spans="1:22" s="64" customFormat="1" ht="31.5" customHeight="1">
      <c r="A36" s="167"/>
      <c r="B36" s="106">
        <v>64</v>
      </c>
      <c r="C36" s="107" t="str">
        <f>IF(ISBLANK($B36),"",VLOOKUP($B36,[2]список!$B$3:$G$504,2,0))</f>
        <v>100 821 469 57</v>
      </c>
      <c r="D36" s="108" t="str">
        <f>IF(ISBLANK($B36),"",VLOOKUP($B36,[2]список!$B$3:$G$504,3,0))</f>
        <v xml:space="preserve">Чернявский Игорь </v>
      </c>
      <c r="E36" s="108">
        <f>IF(ISBLANK($B36),"",VLOOKUP($B36,[2]список!$B$3:$G$504,4,0))</f>
        <v>38445</v>
      </c>
      <c r="F36" s="108" t="str">
        <f>IF(ISBLANK($B36),"",VLOOKUP($B36,[2]список!$B$3:$G$504,5,0))</f>
        <v>МС</v>
      </c>
      <c r="G36" s="108" t="str">
        <f>IF(ISBLANK($B36),"",VLOOKUP($B36,[2]список!$B$3:$G$504,6,0))</f>
        <v>Москва</v>
      </c>
      <c r="H36" s="96"/>
      <c r="I36" s="66"/>
      <c r="J36" s="97"/>
      <c r="K36" s="97"/>
      <c r="L36" s="79"/>
      <c r="M36" s="74"/>
      <c r="N36" s="204"/>
      <c r="O36" s="208"/>
      <c r="P36" s="122"/>
      <c r="Q36" s="122"/>
      <c r="R36" s="122"/>
      <c r="S36" s="122"/>
      <c r="T36" s="122"/>
      <c r="U36" s="122"/>
      <c r="V36" s="122"/>
    </row>
    <row r="37" spans="1:22" s="64" customFormat="1" ht="31.5" customHeight="1">
      <c r="A37" s="167"/>
      <c r="B37" s="193">
        <v>64</v>
      </c>
      <c r="C37" s="194" t="str">
        <f>IF(ISBLANK($B37),"",VLOOKUP($B37,[2]список!$B$3:$G$504,2,0))</f>
        <v>100 821 469 57</v>
      </c>
      <c r="D37" s="195" t="str">
        <f>IF(ISBLANK($B37),"",VLOOKUP($B37,[2]список!$B$3:$G$504,3,0))</f>
        <v xml:space="preserve">Чернявский Игорь </v>
      </c>
      <c r="E37" s="195">
        <f>IF(ISBLANK($B37),"",VLOOKUP($B37,[2]список!$B$3:$G$504,4,0))</f>
        <v>38445</v>
      </c>
      <c r="F37" s="195" t="str">
        <f>IF(ISBLANK($B37),"",VLOOKUP($B37,[2]список!$B$3:$G$504,5,0))</f>
        <v>МС</v>
      </c>
      <c r="G37" s="195" t="str">
        <f>IF(ISBLANK($B37),"",VLOOKUP($B37,[2]список!$B$3:$G$504,6,0))</f>
        <v>Москва</v>
      </c>
      <c r="H37" s="138"/>
      <c r="I37" s="66"/>
      <c r="J37" s="191"/>
      <c r="K37" s="191"/>
      <c r="L37" s="192"/>
      <c r="M37" s="75"/>
      <c r="N37" s="206"/>
      <c r="O37" s="212"/>
      <c r="P37" s="122"/>
      <c r="Q37" s="122"/>
      <c r="R37" s="122"/>
      <c r="S37" s="122"/>
      <c r="T37" s="122"/>
      <c r="U37" s="122"/>
      <c r="V37" s="122"/>
    </row>
    <row r="38" spans="1:22" s="64" customFormat="1" ht="31.5" customHeight="1" thickBot="1">
      <c r="A38" s="168"/>
      <c r="B38" s="196">
        <v>63</v>
      </c>
      <c r="C38" s="197" t="str">
        <f>IF(ISBLANK($B38),"",VLOOKUP($B38,[2]список!$B$3:$G$504,2,0))</f>
        <v>100 767 761 87</v>
      </c>
      <c r="D38" s="198" t="str">
        <f>IF(ISBLANK($B38),"",VLOOKUP($B38,[2]список!$B$3:$G$504,3,0))</f>
        <v xml:space="preserve">Попов Александр </v>
      </c>
      <c r="E38" s="198">
        <f>IF(ISBLANK($B38),"",VLOOKUP($B38,[2]список!$B$3:$G$504,4,0))</f>
        <v>37974</v>
      </c>
      <c r="F38" s="198" t="str">
        <f>IF(ISBLANK($B38),"",VLOOKUP($B38,[2]список!$B$3:$G$504,5,0))</f>
        <v>МС</v>
      </c>
      <c r="G38" s="198" t="str">
        <f>IF(ISBLANK($B38),"",VLOOKUP($B38,[2]список!$B$3:$G$504,6,0))</f>
        <v>Москва</v>
      </c>
      <c r="H38" s="81"/>
      <c r="I38" s="81"/>
      <c r="J38" s="82"/>
      <c r="K38" s="83"/>
      <c r="L38" s="84"/>
      <c r="M38" s="76"/>
      <c r="N38" s="207"/>
      <c r="O38" s="211"/>
    </row>
    <row r="39" spans="1:22" s="64" customFormat="1" ht="31.5" customHeight="1">
      <c r="A39" s="166">
        <v>6</v>
      </c>
      <c r="B39" s="106">
        <v>31</v>
      </c>
      <c r="C39" s="107" t="str">
        <f>IF(ISBLANK($B39),"",VLOOKUP($B39,[2]список!$B$3:$G$504,2,0))</f>
        <v>101 035 777 92</v>
      </c>
      <c r="D39" s="108" t="str">
        <f>IF(ISBLANK($B39),"",VLOOKUP($B39,[2]список!$B$3:$G$504,3,0))</f>
        <v>Алексеев Лаврентий</v>
      </c>
      <c r="E39" s="108">
        <f>IF(ISBLANK($B39),"",VLOOKUP($B39,[2]список!$B$3:$G$504,4,0))</f>
        <v>37602</v>
      </c>
      <c r="F39" s="112" t="str">
        <f>IF(ISBLANK($B39),"",VLOOKUP($B39,[2]список!$B$3:$G$504,5,0))</f>
        <v>МС</v>
      </c>
      <c r="G39" s="112" t="str">
        <f>IF(ISBLANK($B39),"",VLOOKUP($B39,[2]список!$B$3:$G$504,6,0))</f>
        <v>Санкт-Петербург</v>
      </c>
      <c r="H39" s="94"/>
      <c r="I39" s="94"/>
      <c r="J39" s="95"/>
      <c r="K39" s="98"/>
      <c r="L39" s="78"/>
      <c r="M39" s="99"/>
      <c r="N39" s="205"/>
      <c r="O39" s="210"/>
    </row>
    <row r="40" spans="1:22" s="64" customFormat="1" ht="31.5" customHeight="1">
      <c r="A40" s="167"/>
      <c r="B40" s="106">
        <v>29</v>
      </c>
      <c r="C40" s="107" t="str">
        <f>IF(ISBLANK($B40),"",VLOOKUP($B40,[2]список!$B$3:$G$504,2,0))</f>
        <v>100 637 813 22</v>
      </c>
      <c r="D40" s="108" t="str">
        <f>IF(ISBLANK($B40),"",VLOOKUP($B40,[2]список!$B$3:$G$504,3,0))</f>
        <v>Шекелашвили Давид</v>
      </c>
      <c r="E40" s="108">
        <f>IF(ISBLANK($B40),"",VLOOKUP($B40,[2]список!$B$3:$G$504,4,0))</f>
        <v>37834</v>
      </c>
      <c r="F40" s="108" t="str">
        <f>IF(ISBLANK($B40),"",VLOOKUP($B40,[2]список!$B$3:$G$504,5,0))</f>
        <v>МС</v>
      </c>
      <c r="G40" s="108" t="str">
        <f>IF(ISBLANK($B40),"",VLOOKUP($B40,[2]список!$B$3:$G$504,6,0))</f>
        <v>Санкт-Петербург</v>
      </c>
      <c r="H40" s="96"/>
      <c r="I40" s="96"/>
      <c r="J40" s="97"/>
      <c r="K40" s="97"/>
      <c r="L40" s="79"/>
      <c r="M40" s="74"/>
      <c r="N40" s="91"/>
      <c r="O40" s="68"/>
    </row>
    <row r="41" spans="1:22" s="64" customFormat="1" ht="31.5" customHeight="1">
      <c r="A41" s="167"/>
      <c r="B41" s="193">
        <v>24</v>
      </c>
      <c r="C41" s="194" t="str">
        <f>IF(ISBLANK($B41),"",VLOOKUP($B41,[2]список!$B$3:$G$504,2,0))</f>
        <v>100 904 201 48</v>
      </c>
      <c r="D41" s="195" t="str">
        <f>IF(ISBLANK($B41),"",VLOOKUP($B41,[2]список!$B$3:$G$504,3,0))</f>
        <v>Галиханов Денис</v>
      </c>
      <c r="E41" s="195">
        <f>IF(ISBLANK($B41),"",VLOOKUP($B41,[2]список!$B$3:$G$504,4,0))</f>
        <v>38909</v>
      </c>
      <c r="F41" s="195" t="str">
        <f>IF(ISBLANK($B41),"",VLOOKUP($B41,[2]список!$B$3:$G$504,5,0))</f>
        <v>МС</v>
      </c>
      <c r="G41" s="195" t="str">
        <f>IF(ISBLANK($B41),"",VLOOKUP($B41,[2]список!$B$3:$G$504,6,0))</f>
        <v>Санкт-Петербург</v>
      </c>
      <c r="H41" s="138"/>
      <c r="I41" s="138"/>
      <c r="J41" s="191"/>
      <c r="K41" s="191"/>
      <c r="L41" s="192"/>
      <c r="M41" s="75"/>
      <c r="N41" s="140"/>
      <c r="O41" s="141"/>
    </row>
    <row r="42" spans="1:22" s="64" customFormat="1" ht="31.5" customHeight="1" thickBot="1">
      <c r="A42" s="168"/>
      <c r="B42" s="196">
        <v>28</v>
      </c>
      <c r="C42" s="197" t="str">
        <f>IF(ISBLANK($B42),"",VLOOKUP($B42,[2]список!$B$3:$G$504,2,0))</f>
        <v>101 116 260 65</v>
      </c>
      <c r="D42" s="198" t="str">
        <f>IF(ISBLANK($B42),"",VLOOKUP($B42,[2]список!$B$3:$G$504,3,0))</f>
        <v>Павловский Дмитрий</v>
      </c>
      <c r="E42" s="198">
        <f>IF(ISBLANK($B42),"",VLOOKUP($B42,[2]список!$B$3:$G$504,4,0))</f>
        <v>39347</v>
      </c>
      <c r="F42" s="198" t="str">
        <f>IF(ISBLANK($B42),"",VLOOKUP($B42,[2]список!$B$3:$G$504,5,0))</f>
        <v>КМС</v>
      </c>
      <c r="G42" s="198" t="str">
        <f>IF(ISBLANK($B42),"",VLOOKUP($B42,[2]список!$B$3:$G$504,6,0))</f>
        <v>Санкт-Петербург</v>
      </c>
      <c r="H42" s="138"/>
      <c r="I42" s="73"/>
      <c r="J42" s="92"/>
      <c r="K42" s="87"/>
      <c r="L42" s="139"/>
      <c r="M42" s="75"/>
      <c r="N42" s="140"/>
      <c r="O42" s="141"/>
    </row>
    <row r="43" spans="1:22" s="64" customFormat="1" ht="31.5" customHeight="1">
      <c r="A43" s="166">
        <v>7</v>
      </c>
      <c r="B43" s="106">
        <v>68</v>
      </c>
      <c r="C43" s="107" t="str">
        <f>IF(ISBLANK($B43),"",VLOOKUP($B43,[2]список!$B$3:$G$504,2,0))</f>
        <v>100 904 236 83</v>
      </c>
      <c r="D43" s="108" t="str">
        <f>IF(ISBLANK($B43),"",VLOOKUP($B43,[2]список!$B$3:$G$504,3,0))</f>
        <v xml:space="preserve">Шешенин Андрей </v>
      </c>
      <c r="E43" s="108">
        <f>IF(ISBLANK($B43),"",VLOOKUP($B43,[2]список!$B$3:$G$504,4,0))</f>
        <v>38945</v>
      </c>
      <c r="F43" s="112" t="str">
        <f>IF(ISBLANK($B43),"",VLOOKUP($B43,[2]список!$B$3:$G$504,5,0))</f>
        <v>КМС</v>
      </c>
      <c r="G43" s="112" t="str">
        <f>IF(ISBLANK($B43),"",VLOOKUP($B43,[2]список!$B$3:$G$504,6,0))</f>
        <v>Москва</v>
      </c>
      <c r="H43" s="94"/>
      <c r="I43" s="94"/>
      <c r="J43" s="95"/>
      <c r="K43" s="98"/>
      <c r="L43" s="78"/>
      <c r="M43" s="99"/>
      <c r="N43" s="86"/>
      <c r="O43" s="63"/>
    </row>
    <row r="44" spans="1:22" s="64" customFormat="1" ht="31.5" customHeight="1">
      <c r="A44" s="167"/>
      <c r="B44" s="106">
        <v>65</v>
      </c>
      <c r="C44" s="107" t="str">
        <f>IF(ISBLANK($B44),"",VLOOKUP($B44,[2]список!$B$3:$G$504,2,0))</f>
        <v>100 901 823 95</v>
      </c>
      <c r="D44" s="108" t="str">
        <f>IF(ISBLANK($B44),"",VLOOKUP($B44,[2]список!$B$3:$G$504,3,0))</f>
        <v>Шукуров Тимур</v>
      </c>
      <c r="E44" s="108">
        <f>IF(ISBLANK($B44),"",VLOOKUP($B44,[2]список!$B$3:$G$504,4,0))</f>
        <v>38552</v>
      </c>
      <c r="F44" s="108" t="str">
        <f>IF(ISBLANK($B44),"",VLOOKUP($B44,[2]список!$B$3:$G$504,5,0))</f>
        <v>МС</v>
      </c>
      <c r="G44" s="108" t="str">
        <f>IF(ISBLANK($B44),"",VLOOKUP($B44,[2]список!$B$3:$G$504,6,0))</f>
        <v>Москва</v>
      </c>
      <c r="H44" s="96"/>
      <c r="I44" s="96"/>
      <c r="J44" s="97"/>
      <c r="K44" s="97"/>
      <c r="L44" s="79"/>
      <c r="M44" s="74"/>
      <c r="N44" s="91"/>
      <c r="O44" s="68"/>
    </row>
    <row r="45" spans="1:22" s="64" customFormat="1" ht="31.5" customHeight="1">
      <c r="A45" s="167"/>
      <c r="B45" s="193">
        <v>67</v>
      </c>
      <c r="C45" s="194" t="str">
        <f>IF(ISBLANK($B45),"",VLOOKUP($B45,[2]список!$B$3:$G$504,2,0))</f>
        <v>101 582 922 33</v>
      </c>
      <c r="D45" s="195" t="str">
        <f>IF(ISBLANK($B45),"",VLOOKUP($B45,[2]список!$B$3:$G$504,3,0))</f>
        <v xml:space="preserve">Кислицин Николай </v>
      </c>
      <c r="E45" s="195">
        <f>IF(ISBLANK($B45),"",VLOOKUP($B45,[2]список!$B$3:$G$504,4,0))</f>
        <v>38899</v>
      </c>
      <c r="F45" s="195" t="str">
        <f>IF(ISBLANK($B45),"",VLOOKUP($B45,[2]список!$B$3:$G$504,5,0))</f>
        <v>КМС</v>
      </c>
      <c r="G45" s="195" t="str">
        <f>IF(ISBLANK($B45),"",VLOOKUP($B45,[2]список!$B$3:$G$504,6,0))</f>
        <v>Москва</v>
      </c>
      <c r="H45" s="138"/>
      <c r="I45" s="138"/>
      <c r="J45" s="191"/>
      <c r="K45" s="191"/>
      <c r="L45" s="192"/>
      <c r="M45" s="75"/>
      <c r="N45" s="140"/>
      <c r="O45" s="141"/>
    </row>
    <row r="46" spans="1:22" s="64" customFormat="1" ht="31.5" customHeight="1" thickBot="1">
      <c r="A46" s="168"/>
      <c r="B46" s="196">
        <v>57</v>
      </c>
      <c r="C46" s="197" t="str">
        <f>IF(ISBLANK($B46),"",VLOOKUP($B46,[2]список!$B$3:$G$504,2,0))</f>
        <v>100 900 598 34</v>
      </c>
      <c r="D46" s="198" t="str">
        <f>IF(ISBLANK($B46),"",VLOOKUP($B46,[2]список!$B$3:$G$504,3,0))</f>
        <v>Кирильцев Никита</v>
      </c>
      <c r="E46" s="198">
        <f>IF(ISBLANK($B46),"",VLOOKUP($B46,[2]список!$B$3:$G$504,4,0))</f>
        <v>38364</v>
      </c>
      <c r="F46" s="198" t="str">
        <f>IF(ISBLANK($B46),"",VLOOKUP($B46,[2]список!$B$3:$G$504,5,0))</f>
        <v>МСМК</v>
      </c>
      <c r="G46" s="198" t="str">
        <f>IF(ISBLANK($B46),"",VLOOKUP($B46,[2]список!$B$3:$G$504,6,0))</f>
        <v>Москва</v>
      </c>
      <c r="H46" s="138"/>
      <c r="I46" s="73"/>
      <c r="J46" s="92"/>
      <c r="K46" s="87"/>
      <c r="L46" s="139"/>
      <c r="M46" s="75"/>
      <c r="N46" s="140"/>
      <c r="O46" s="141"/>
    </row>
    <row r="47" spans="1:22" s="64" customFormat="1" ht="31.5" customHeight="1">
      <c r="A47" s="166">
        <v>8</v>
      </c>
      <c r="B47" s="106">
        <v>104</v>
      </c>
      <c r="C47" s="107" t="str">
        <f>IF(ISBLANK($B47),"",VLOOKUP($B47,[2]список!$B$3:$G$504,2,0))</f>
        <v>101 161 670 79</v>
      </c>
      <c r="D47" s="108" t="str">
        <f>IF(ISBLANK($B47),"",VLOOKUP($B47,[2]список!$B$3:$G$504,3,0))</f>
        <v xml:space="preserve">Коробов Степан </v>
      </c>
      <c r="E47" s="108">
        <f>IF(ISBLANK($B47),"",VLOOKUP($B47,[2]список!$B$3:$G$504,4,0))</f>
        <v>39199</v>
      </c>
      <c r="F47" s="112" t="str">
        <f>IF(ISBLANK($B47),"",VLOOKUP($B47,[2]список!$B$3:$G$504,5,0))</f>
        <v>КМС</v>
      </c>
      <c r="G47" s="112" t="str">
        <f>IF(ISBLANK($B47),"",VLOOKUP($B47,[2]список!$B$3:$G$504,6,0))</f>
        <v>Санкт-Петербург</v>
      </c>
      <c r="H47" s="94"/>
      <c r="I47" s="94"/>
      <c r="J47" s="95"/>
      <c r="K47" s="98"/>
      <c r="L47" s="78"/>
      <c r="M47" s="99"/>
      <c r="N47" s="86"/>
      <c r="O47" s="63"/>
    </row>
    <row r="48" spans="1:22" s="64" customFormat="1" ht="31.5" customHeight="1">
      <c r="A48" s="167"/>
      <c r="B48" s="106">
        <v>30</v>
      </c>
      <c r="C48" s="107" t="str">
        <f>IF(ISBLANK($B48),"",VLOOKUP($B48,[2]список!$B$3:$G$504,2,0))</f>
        <v>101 103 743 61</v>
      </c>
      <c r="D48" s="108" t="str">
        <f>IF(ISBLANK($B48),"",VLOOKUP($B48,[2]список!$B$3:$G$504,3,0))</f>
        <v>Голков Михаил</v>
      </c>
      <c r="E48" s="108">
        <f>IF(ISBLANK($B48),"",VLOOKUP($B48,[2]список!$B$3:$G$504,4,0))</f>
        <v>38749</v>
      </c>
      <c r="F48" s="108" t="str">
        <f>IF(ISBLANK($B48),"",VLOOKUP($B48,[2]список!$B$3:$G$504,5,0))</f>
        <v>МС</v>
      </c>
      <c r="G48" s="108" t="str">
        <f>IF(ISBLANK($B48),"",VLOOKUP($B48,[2]список!$B$3:$G$504,6,0))</f>
        <v>Санкт-Петербург</v>
      </c>
      <c r="H48" s="96"/>
      <c r="I48" s="96"/>
      <c r="J48" s="97"/>
      <c r="K48" s="97"/>
      <c r="L48" s="79"/>
      <c r="M48" s="74"/>
      <c r="N48" s="91"/>
      <c r="O48" s="68"/>
    </row>
    <row r="49" spans="1:18" s="64" customFormat="1" ht="31.5" customHeight="1">
      <c r="A49" s="167"/>
      <c r="B49" s="193">
        <v>100</v>
      </c>
      <c r="C49" s="194" t="str">
        <f>IF(ISBLANK($B49),"",VLOOKUP($B49,[2]список!$B$3:$G$504,2,0))</f>
        <v>101 339 027 23</v>
      </c>
      <c r="D49" s="195" t="str">
        <f>IF(ISBLANK($B49),"",VLOOKUP($B49,[2]список!$B$3:$G$504,3,0))</f>
        <v>Пушкарев Ярослав</v>
      </c>
      <c r="E49" s="195">
        <f>IF(ISBLANK($B49),"",VLOOKUP($B49,[2]список!$B$3:$G$504,4,0))</f>
        <v>39552</v>
      </c>
      <c r="F49" s="195" t="str">
        <f>IF(ISBLANK($B49),"",VLOOKUP($B49,[2]список!$B$3:$G$504,5,0))</f>
        <v>КМС</v>
      </c>
      <c r="G49" s="195" t="str">
        <f>IF(ISBLANK($B49),"",VLOOKUP($B49,[2]список!$B$3:$G$504,6,0))</f>
        <v>Санкт-Петербург</v>
      </c>
      <c r="H49" s="138"/>
      <c r="I49" s="138"/>
      <c r="J49" s="191"/>
      <c r="K49" s="191"/>
      <c r="L49" s="192"/>
      <c r="M49" s="75"/>
      <c r="N49" s="140"/>
      <c r="O49" s="141"/>
    </row>
    <row r="50" spans="1:18" s="64" customFormat="1" ht="31.5" customHeight="1" thickBot="1">
      <c r="A50" s="168"/>
      <c r="B50" s="196">
        <v>101</v>
      </c>
      <c r="C50" s="197" t="str">
        <f>IF(ISBLANK($B50),"",VLOOKUP($B50,[2]список!$B$3:$G$504,2,0))</f>
        <v>101 321 371 21</v>
      </c>
      <c r="D50" s="198" t="str">
        <f>IF(ISBLANK($B50),"",VLOOKUP($B50,[2]список!$B$3:$G$504,3,0))</f>
        <v xml:space="preserve">Гичкин Артем </v>
      </c>
      <c r="E50" s="198">
        <f>IF(ISBLANK($B50),"",VLOOKUP($B50,[2]список!$B$3:$G$504,4,0))</f>
        <v>39697</v>
      </c>
      <c r="F50" s="112" t="str">
        <f>IF(ISBLANK($B50),"",VLOOKUP($B50,[2]список!$B$3:$G$504,5,0))</f>
        <v>КМС</v>
      </c>
      <c r="G50" s="112" t="str">
        <f>IF(ISBLANK($B50),"",VLOOKUP($B50,[2]список!$B$3:$G$504,6,0))</f>
        <v>Санкт-Петербург</v>
      </c>
      <c r="H50" s="138"/>
      <c r="I50" s="73"/>
      <c r="J50" s="92"/>
      <c r="K50" s="87"/>
      <c r="L50" s="139"/>
      <c r="M50" s="75"/>
      <c r="N50" s="140"/>
      <c r="O50" s="199"/>
      <c r="P50" s="202"/>
      <c r="R50" s="213"/>
    </row>
    <row r="51" spans="1:18" s="64" customFormat="1" ht="15" customHeight="1" thickTop="1">
      <c r="A51" s="158" t="s">
        <v>47</v>
      </c>
      <c r="B51" s="159"/>
      <c r="C51" s="159"/>
      <c r="D51" s="159"/>
      <c r="E51" s="142"/>
      <c r="F51" s="142"/>
      <c r="G51" s="142" t="s">
        <v>48</v>
      </c>
      <c r="H51" s="142"/>
      <c r="I51" s="142"/>
      <c r="J51" s="142"/>
      <c r="K51" s="142"/>
      <c r="L51" s="142"/>
      <c r="M51" s="142"/>
      <c r="N51" s="142"/>
      <c r="O51" s="142"/>
      <c r="P51" s="202"/>
      <c r="R51" s="52"/>
    </row>
    <row r="52" spans="1:18" s="64" customFormat="1" ht="15" customHeight="1">
      <c r="A52" s="143" t="s">
        <v>49</v>
      </c>
      <c r="B52" s="143"/>
      <c r="C52" s="144"/>
      <c r="D52" s="143"/>
      <c r="E52" s="145"/>
      <c r="F52" s="143"/>
      <c r="G52" s="146" t="s">
        <v>50</v>
      </c>
      <c r="H52" s="147">
        <v>3</v>
      </c>
      <c r="I52" s="148" t="s">
        <v>51</v>
      </c>
      <c r="J52" s="149">
        <v>0</v>
      </c>
      <c r="K52" s="150"/>
      <c r="L52" s="151"/>
      <c r="M52" s="152"/>
      <c r="N52" s="153"/>
      <c r="O52" s="200"/>
      <c r="P52" s="202"/>
      <c r="R52" s="52"/>
    </row>
    <row r="53" spans="1:18" s="64" customFormat="1" ht="15" customHeight="1">
      <c r="A53" s="143" t="s">
        <v>52</v>
      </c>
      <c r="B53" s="143"/>
      <c r="C53" s="154"/>
      <c r="D53" s="143"/>
      <c r="E53" s="145"/>
      <c r="F53" s="143"/>
      <c r="G53" s="155" t="s">
        <v>53</v>
      </c>
      <c r="H53" s="156">
        <v>29</v>
      </c>
      <c r="I53" s="148" t="s">
        <v>34</v>
      </c>
      <c r="J53" s="149">
        <v>6</v>
      </c>
      <c r="K53" s="150"/>
      <c r="L53" s="151"/>
      <c r="M53" s="152"/>
      <c r="N53" s="153"/>
      <c r="O53" s="200"/>
      <c r="P53" s="202"/>
      <c r="R53" s="52"/>
    </row>
    <row r="54" spans="1:18" s="64" customFormat="1" ht="15" customHeight="1">
      <c r="A54" s="143"/>
      <c r="B54" s="143"/>
      <c r="C54" s="154"/>
      <c r="D54" s="143"/>
      <c r="E54" s="145"/>
      <c r="F54" s="143"/>
      <c r="G54" s="155" t="s">
        <v>54</v>
      </c>
      <c r="H54" s="156">
        <v>29</v>
      </c>
      <c r="I54" s="148" t="s">
        <v>35</v>
      </c>
      <c r="J54" s="149">
        <v>14</v>
      </c>
      <c r="K54" s="150"/>
      <c r="L54" s="151"/>
      <c r="M54" s="152"/>
      <c r="N54" s="153"/>
      <c r="O54" s="200"/>
      <c r="P54" s="202"/>
      <c r="R54" s="52"/>
    </row>
    <row r="55" spans="1:18" s="64" customFormat="1" ht="15" customHeight="1">
      <c r="A55" s="143"/>
      <c r="B55" s="143"/>
      <c r="C55" s="154"/>
      <c r="D55" s="143"/>
      <c r="E55" s="145"/>
      <c r="F55" s="143"/>
      <c r="G55" s="155" t="s">
        <v>55</v>
      </c>
      <c r="H55" s="156">
        <v>29</v>
      </c>
      <c r="I55" s="148" t="s">
        <v>56</v>
      </c>
      <c r="J55" s="149">
        <v>9</v>
      </c>
      <c r="K55" s="150"/>
      <c r="L55" s="151"/>
      <c r="M55" s="152"/>
      <c r="N55" s="153"/>
      <c r="O55" s="200"/>
      <c r="P55" s="202"/>
      <c r="R55" s="52"/>
    </row>
    <row r="56" spans="1:18" s="64" customFormat="1" ht="15" customHeight="1">
      <c r="A56" s="143"/>
      <c r="B56" s="143"/>
      <c r="C56" s="154"/>
      <c r="D56" s="143"/>
      <c r="E56" s="145"/>
      <c r="F56" s="143"/>
      <c r="G56" s="155" t="s">
        <v>57</v>
      </c>
      <c r="H56" s="156">
        <f>COUNTIF(A27:A70,"НФ")</f>
        <v>0</v>
      </c>
      <c r="I56" s="148" t="s">
        <v>58</v>
      </c>
      <c r="J56" s="149">
        <f>COUNTIF(F27:F84,"1 СР")</f>
        <v>0</v>
      </c>
      <c r="K56" s="150"/>
      <c r="L56" s="151"/>
      <c r="M56" s="152"/>
      <c r="N56" s="153"/>
      <c r="O56" s="200"/>
      <c r="P56" s="202"/>
      <c r="R56" s="52"/>
    </row>
    <row r="57" spans="1:18" s="64" customFormat="1" ht="15" customHeight="1">
      <c r="A57" s="143"/>
      <c r="B57" s="143"/>
      <c r="C57" s="154"/>
      <c r="D57" s="143"/>
      <c r="E57" s="145"/>
      <c r="F57" s="143"/>
      <c r="G57" s="155" t="s">
        <v>59</v>
      </c>
      <c r="H57" s="156">
        <f>COUNTIF(A27:A70,"ДСКВ")</f>
        <v>0</v>
      </c>
      <c r="I57" s="157" t="s">
        <v>60</v>
      </c>
      <c r="J57" s="149">
        <f>COUNTIF(F27:F84,"2 СР")</f>
        <v>0</v>
      </c>
      <c r="K57" s="150"/>
      <c r="L57" s="151"/>
      <c r="M57" s="152"/>
      <c r="N57" s="153"/>
      <c r="O57" s="200"/>
      <c r="P57" s="202"/>
      <c r="R57" s="52"/>
    </row>
    <row r="58" spans="1:18" s="64" customFormat="1" ht="15" customHeight="1" thickBot="1">
      <c r="A58" s="143"/>
      <c r="B58" s="143"/>
      <c r="C58" s="154"/>
      <c r="D58" s="143"/>
      <c r="E58" s="145"/>
      <c r="F58" s="143"/>
      <c r="G58" s="155" t="s">
        <v>61</v>
      </c>
      <c r="H58" s="156">
        <f>COUNTIF(A27:A70,"НС")</f>
        <v>0</v>
      </c>
      <c r="I58" s="157" t="s">
        <v>62</v>
      </c>
      <c r="J58" s="149">
        <f>COUNTIF(F27:F84,"3 СР")</f>
        <v>0</v>
      </c>
      <c r="K58" s="150"/>
      <c r="L58" s="151"/>
      <c r="M58" s="152"/>
      <c r="N58" s="153"/>
      <c r="O58" s="200"/>
      <c r="P58" s="202"/>
      <c r="R58" s="52"/>
    </row>
    <row r="59" spans="1:18" ht="15.75" thickBot="1">
      <c r="A59" s="162"/>
      <c r="B59" s="163"/>
      <c r="C59" s="163"/>
      <c r="D59" s="163"/>
      <c r="E59" s="163" t="s">
        <v>36</v>
      </c>
      <c r="F59" s="163"/>
      <c r="G59" s="163"/>
      <c r="H59" s="163" t="s">
        <v>37</v>
      </c>
      <c r="I59" s="163"/>
      <c r="J59" s="163"/>
      <c r="K59" s="163"/>
      <c r="L59" s="163"/>
      <c r="M59" s="163" t="s">
        <v>38</v>
      </c>
      <c r="N59" s="163"/>
      <c r="O59" s="163"/>
      <c r="P59" s="58"/>
      <c r="R59" s="213"/>
    </row>
    <row r="60" spans="1:18">
      <c r="A60" s="164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58"/>
      <c r="R60" s="213"/>
    </row>
    <row r="61" spans="1:18">
      <c r="A61" s="100"/>
      <c r="B61" s="101"/>
      <c r="C61" s="101"/>
      <c r="D61" s="101"/>
      <c r="E61" s="69"/>
      <c r="F61" s="101"/>
      <c r="G61" s="101"/>
      <c r="H61" s="70"/>
      <c r="I61" s="70"/>
      <c r="J61" s="70"/>
      <c r="K61" s="70"/>
      <c r="L61" s="70"/>
      <c r="M61" s="101"/>
      <c r="N61" s="101"/>
      <c r="O61" s="201"/>
      <c r="P61" s="58"/>
      <c r="R61" s="52"/>
    </row>
    <row r="62" spans="1:18">
      <c r="A62" s="100"/>
      <c r="B62" s="101"/>
      <c r="C62" s="101"/>
      <c r="D62" s="101"/>
      <c r="E62" s="69"/>
      <c r="F62" s="101"/>
      <c r="G62" s="101"/>
      <c r="H62" s="70"/>
      <c r="I62" s="70"/>
      <c r="J62" s="70"/>
      <c r="K62" s="70"/>
      <c r="L62" s="70"/>
      <c r="M62" s="101"/>
      <c r="N62" s="101"/>
      <c r="O62" s="201"/>
      <c r="P62" s="58"/>
      <c r="R62" s="52"/>
    </row>
    <row r="63" spans="1:18">
      <c r="A63" s="100"/>
      <c r="B63" s="101"/>
      <c r="C63" s="101"/>
      <c r="D63" s="101"/>
      <c r="E63" s="69"/>
      <c r="F63" s="101"/>
      <c r="G63" s="101"/>
      <c r="H63" s="70"/>
      <c r="I63" s="70"/>
      <c r="J63" s="70"/>
      <c r="K63" s="70"/>
      <c r="L63" s="70"/>
      <c r="M63" s="101"/>
      <c r="N63" s="101"/>
      <c r="O63" s="201"/>
      <c r="P63" s="58"/>
      <c r="R63" s="52"/>
    </row>
    <row r="64" spans="1:18">
      <c r="A64" s="100"/>
      <c r="B64" s="101"/>
      <c r="C64" s="101"/>
      <c r="D64" s="101"/>
      <c r="E64" s="69"/>
      <c r="F64" s="101"/>
      <c r="G64" s="101"/>
      <c r="H64" s="70"/>
      <c r="I64" s="70"/>
      <c r="J64" s="70"/>
      <c r="K64" s="70"/>
      <c r="L64" s="70"/>
      <c r="M64" s="71"/>
      <c r="N64" s="72"/>
      <c r="O64" s="201"/>
      <c r="P64" s="58"/>
      <c r="R64" s="52"/>
    </row>
    <row r="65" spans="1:18" ht="13.5" thickBot="1">
      <c r="A65" s="160" t="s">
        <v>39</v>
      </c>
      <c r="B65" s="161"/>
      <c r="C65" s="161"/>
      <c r="D65" s="161"/>
      <c r="E65" s="161" t="str">
        <f>G15</f>
        <v>Г.Н. Соловьев (ВК, г. Санкт-Петербург)</v>
      </c>
      <c r="F65" s="161"/>
      <c r="G65" s="161"/>
      <c r="H65" s="161" t="str">
        <f>G16</f>
        <v>И.Н. Михайлова (ВК, г. Санкт-Петербург)</v>
      </c>
      <c r="I65" s="161"/>
      <c r="J65" s="161"/>
      <c r="K65" s="161"/>
      <c r="L65" s="161"/>
      <c r="M65" s="161" t="str">
        <f>G17</f>
        <v>Е.В. Попова (ВК, г. Воронеж)</v>
      </c>
      <c r="N65" s="161"/>
      <c r="O65" s="161"/>
      <c r="P65" s="58"/>
      <c r="R65" s="52"/>
    </row>
    <row r="66" spans="1:18" ht="15.75" thickTop="1">
      <c r="C66" s="51"/>
      <c r="R66" s="52"/>
    </row>
    <row r="67" spans="1:18">
      <c r="R67" s="52"/>
    </row>
    <row r="68" spans="1:18">
      <c r="R68" s="52"/>
    </row>
    <row r="69" spans="1:18">
      <c r="R69" s="52"/>
    </row>
    <row r="70" spans="1:18">
      <c r="R70" s="52"/>
    </row>
    <row r="71" spans="1:18">
      <c r="R71" s="52"/>
    </row>
    <row r="72" spans="1:18">
      <c r="B72" s="1"/>
      <c r="C72" s="1"/>
      <c r="F72" s="1"/>
      <c r="K72" s="1"/>
      <c r="R72" s="52"/>
    </row>
    <row r="73" spans="1:18">
      <c r="B73" s="1"/>
      <c r="C73" s="1"/>
      <c r="F73" s="1"/>
      <c r="K73" s="1"/>
      <c r="R73" s="213"/>
    </row>
    <row r="74" spans="1:18">
      <c r="B74" s="1"/>
      <c r="C74" s="1"/>
      <c r="F74" s="1"/>
      <c r="K74" s="1"/>
      <c r="R74" s="213"/>
    </row>
    <row r="75" spans="1:18">
      <c r="B75" s="1"/>
      <c r="C75" s="1"/>
      <c r="F75" s="1"/>
      <c r="K75" s="1"/>
      <c r="R75" s="213"/>
    </row>
    <row r="76" spans="1:18">
      <c r="B76" s="1"/>
      <c r="C76" s="1"/>
      <c r="F76" s="1"/>
      <c r="K76" s="1"/>
      <c r="R76" s="213"/>
    </row>
    <row r="77" spans="1:18">
      <c r="B77" s="1"/>
      <c r="C77" s="1"/>
      <c r="F77" s="1"/>
      <c r="K77" s="1"/>
      <c r="R77" s="213"/>
    </row>
    <row r="78" spans="1:18">
      <c r="B78" s="1"/>
      <c r="C78" s="1"/>
      <c r="F78" s="1"/>
      <c r="K78" s="1"/>
      <c r="R78" s="52"/>
    </row>
    <row r="79" spans="1:18">
      <c r="B79" s="1"/>
      <c r="C79" s="1"/>
      <c r="F79" s="1"/>
      <c r="K79" s="1"/>
      <c r="R79" s="64"/>
    </row>
  </sheetData>
  <sortState ref="R50:R79">
    <sortCondition ref="R50:R79"/>
  </sortState>
  <mergeCells count="40">
    <mergeCell ref="A43:A46"/>
    <mergeCell ref="A47:A50"/>
    <mergeCell ref="A7:O7"/>
    <mergeCell ref="A1:O1"/>
    <mergeCell ref="A2:O2"/>
    <mergeCell ref="A4:O4"/>
    <mergeCell ref="A5:O5"/>
    <mergeCell ref="A6:O6"/>
    <mergeCell ref="O20:O21"/>
    <mergeCell ref="A22:A24"/>
    <mergeCell ref="A8:O8"/>
    <mergeCell ref="A9:O9"/>
    <mergeCell ref="A13:G13"/>
    <mergeCell ref="A20:A21"/>
    <mergeCell ref="B20:B21"/>
    <mergeCell ref="C20:C21"/>
    <mergeCell ref="D20:D21"/>
    <mergeCell ref="E20:E21"/>
    <mergeCell ref="F20:F21"/>
    <mergeCell ref="G20:G21"/>
    <mergeCell ref="H20:J20"/>
    <mergeCell ref="K20:L21"/>
    <mergeCell ref="M20:M21"/>
    <mergeCell ref="N20:N21"/>
    <mergeCell ref="A25:A27"/>
    <mergeCell ref="A28:A30"/>
    <mergeCell ref="A31:A34"/>
    <mergeCell ref="A35:A38"/>
    <mergeCell ref="A39:A42"/>
    <mergeCell ref="A51:D51"/>
    <mergeCell ref="A65:D65"/>
    <mergeCell ref="E65:G65"/>
    <mergeCell ref="H65:L65"/>
    <mergeCell ref="M65:O65"/>
    <mergeCell ref="A59:D59"/>
    <mergeCell ref="E59:G59"/>
    <mergeCell ref="H59:L59"/>
    <mergeCell ref="M59:O59"/>
    <mergeCell ref="A60:E60"/>
    <mergeCell ref="F60:O60"/>
  </mergeCells>
  <pageMargins left="0" right="0" top="0" bottom="0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д15-16 ФИН</vt:lpstr>
      <vt:lpstr>'ком спринт 750 д15-16 ФИН'!Область_печати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2024-10-17T11:33:51Z</dcterms:created>
  <dcterms:modified xsi:type="dcterms:W3CDTF">2025-02-03T10:51:22Z</dcterms:modified>
</cp:coreProperties>
</file>