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рная гонка" sheetId="2" r:id="rId2"/>
  </sheets>
  <definedNames>
    <definedName name="_xlnm.Print_Titles" localSheetId="1">'групповая горная гонка'!$21:$22</definedName>
    <definedName name="_xlnm.Print_Titles" localSheetId="0">'Стартовый протокол'!$18:$19</definedName>
    <definedName name="_xlnm.Print_Area" localSheetId="1">'групповая горная гонка'!$A$1:$L$55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6" i="2"/>
  <c r="J27" i="2"/>
  <c r="J28" i="2"/>
  <c r="J29" i="2"/>
  <c r="J30" i="2"/>
  <c r="J31" i="2"/>
  <c r="J32" i="2"/>
  <c r="J33" i="2"/>
  <c r="J34" i="2"/>
  <c r="J35" i="2"/>
  <c r="I25" i="2"/>
  <c r="I26" i="2"/>
  <c r="I27" i="2"/>
  <c r="I28" i="2"/>
  <c r="I29" i="2"/>
  <c r="I30" i="2"/>
  <c r="I31" i="2"/>
  <c r="I32" i="2"/>
  <c r="I33" i="2"/>
  <c r="I34" i="2"/>
  <c r="I35" i="2"/>
  <c r="J23" i="2" l="1"/>
  <c r="J37" i="2"/>
  <c r="J36" i="2"/>
  <c r="J24" i="2"/>
  <c r="I24" i="2"/>
  <c r="H47" i="2" l="1"/>
  <c r="H46" i="2"/>
  <c r="H45" i="2"/>
  <c r="H44" i="2"/>
  <c r="H43" i="2"/>
  <c r="L44" i="2"/>
  <c r="L43" i="2"/>
  <c r="L42" i="2"/>
  <c r="L41" i="2"/>
  <c r="L40" i="2"/>
  <c r="L45" i="2"/>
  <c r="L46" i="2"/>
  <c r="I55" i="2"/>
  <c r="F55" i="2"/>
  <c r="H42" i="2" l="1"/>
  <c r="H41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<sst xmlns="http://schemas.openxmlformats.org/spreadsheetml/2006/main" count="349" uniqueCount="229">
  <si>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</si>
  <si>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</si>
  <si>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</si>
  <si>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</si>
  <si>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</si>
  <si>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</si>
  <si>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</si>
  <si>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</si>
  <si>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</si>
  <si>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</si>
  <si>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</si>
  <si>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</si>
  <si>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</si>
  <si>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</si>
  <si>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</si>
  <si>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</si>
  <si>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</si>
  <si>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</si>
  <si>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</si>
  <si>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</si>
  <si>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</si>
  <si>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</si>
  <si>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</si>
  <si>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</si>
  <si>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</si>
  <si>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</si>
  <si>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</si>
  <si>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</si>
  <si>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</si>
  <si>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</si>
  <si>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</si>
  <si>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</si>
  <si>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</si>
  <si>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</si>
  <si>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</si>
  <si>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</si>
  <si>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</si>
  <si>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</si>
  <si>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</si>
  <si>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</si>
  <si>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</si>
  <si>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</si>
  <si>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</si>
  <si>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</si>
  <si>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</si>
  <si>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</si>
  <si>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</si>
  <si>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</si>
  <si>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</si>
  <si>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</si>
  <si>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</si>
  <si>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</si>
  <si>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</si>
  <si>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</si>
  <si>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</si>
  <si>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</si>
  <si>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</si>
  <si>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</si>
  <si>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</si>
  <si>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</si>
  <si>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</si>
  <si>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</si>
  <si>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</si>
  <si>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</si>
  <si>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</si>
  <si>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</si>
  <si>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</si>
  <si>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</si>
  <si>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</si>
  <si>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</si>
  <si>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</si>
  <si>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</si>
  <si>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</si>
  <si>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</si>
  <si>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</si>
  <si>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</si>
  <si>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</si>
  <si>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</si>
  <si>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</si>
  <si>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</si>
  <si>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</si>
  <si>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</si>
  <si>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</si>
  <si>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</si>
  <si>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</si>
  <si>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</si>
  <si>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</si>
  <si>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</si>
  <si>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</si>
  <si>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</si>
  <si>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</si>
  <si>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</si>
  <si>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</si>
  <si>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</si>
  <si>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</si>
  <si>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</si>
  <si>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</si>
  <si>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</si>
  <si>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</si>
  <si>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</si>
  <si>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</si>
  <si>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</si>
  <si>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</si>
  <si>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</si>
  <si>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</si>
  <si>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</si>
  <si>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</si>
  <si>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</si>
  <si>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</si>
  <si>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</si>
  <si>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</si>
  <si>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</si>
  <si>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</si>
  <si>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</si>
  <si>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</si>
  <si>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</si>
  <si>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</si>
  <si>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</si>
  <si>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</si>
  <si>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</si>
  <si>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</si>
  <si>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</si>
  <si>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</si>
  <si>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</si>
  <si>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</si>
  <si>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</si>
  <si>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</si>
  <si>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</si>
  <si>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</si>
  <si>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</si>
  <si>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</si>
  <si>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</si>
  <si>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</si>
  <si>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</si>
  <si>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</si>
  <si>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</si>
  <si>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</si>
  <si>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</si>
  <si>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</si>
  <si>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</si>
  <si>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</si>
  <si>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</si>
  <si>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</si>
  <si>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</si>
  <si>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</si>
  <si>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</si>
  <si>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</si>
  <si>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</si>
  <si>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</si>
  <si>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</si>
  <si>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</si>
  <si>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</si>
  <si>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</si>
  <si>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</si>
  <si>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</si>
  <si>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</si>
  <si>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</si>
  <si>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</si>
  <si>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</si>
  <si>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</si>
  <si>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</si>
  <si>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</si>
  <si>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</si>
  <si>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</si>
  <si>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</si>
  <si>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</si>
  <si>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</si>
  <si>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</si>
  <si>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</si>
  <si>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</si>
  <si>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</si>
  <si>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</si>
  <si>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</si>
  <si>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</si>
  <si>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</si>
  <si>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</si>
  <si>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</si>
  <si>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</si>
  <si>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</si>
  <si>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</si>
  <si>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</si>
  <si>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</si>
  <si>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</si>
  <si>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</si>
  <si>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</si>
  <si>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</si>
  <si>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</si>
  <si>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</si>
  <si>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</si>
  <si>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СУММА ПЕРЕПАДОВ (ТС)(м):</t>
  </si>
  <si>
    <t>Министерство физической культуры и спорта Хабаровского края</t>
  </si>
  <si>
    <t>Федерация велосипедного спорта Хабаровского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</si>
  <si>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Хабаровск</t>
    </r>
  </si>
  <si>
    <t>СТАРОДУБЦЕВ А.Ю. (ВК, г. Хабаровск)</t>
  </si>
  <si>
    <t>ЛЕБЕДЕВ А.Ю. (ВК, г. Хабаровск)</t>
  </si>
  <si>
    <t>ЖЕРЕБЦОВА М.С. (ВК, г. Чита)</t>
  </si>
  <si>
    <t>Хабаровский край</t>
  </si>
  <si>
    <t>Осадки: без осадков</t>
  </si>
  <si>
    <t xml:space="preserve">Ветер: </t>
  </si>
  <si>
    <t>№ ЕКП 2021: 43496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</si>
  <si>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15ч 00м</t>
    </r>
  </si>
  <si>
    <t>шоссе - групповая горная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</si>
  <si>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07 сентября 2021 года</t>
    </r>
  </si>
  <si>
    <t>№ ВРВС: 0080651811Я</t>
  </si>
  <si>
    <t>НАЗВАНИЕ ТРАССЫ / РЕГ. НОМЕР: дорога Галкино-Константиновкс</t>
  </si>
  <si>
    <t>МАКСИМАЛЬНЫЙ ПЕРЕПАД (HD)(м): 45</t>
  </si>
  <si>
    <t>21/3</t>
  </si>
  <si>
    <t>Температура: +18/+23</t>
  </si>
  <si>
    <t>Влажность: 96%</t>
  </si>
  <si>
    <t>Юноши 15-16 лет</t>
  </si>
  <si>
    <t>Кикоть Игорь</t>
  </si>
  <si>
    <t>Приморский край</t>
  </si>
  <si>
    <t>Ерёмин Григорий</t>
  </si>
  <si>
    <t>Сидякин Артем</t>
  </si>
  <si>
    <t>Иванов Егор</t>
  </si>
  <si>
    <t>Полоротов Владислав</t>
  </si>
  <si>
    <t>кмс</t>
  </si>
  <si>
    <t>Забайкальский край</t>
  </si>
  <si>
    <t>Днепровский Павел</t>
  </si>
  <si>
    <t>Ярославцев Савелий</t>
  </si>
  <si>
    <t>Ефимов Иван</t>
  </si>
  <si>
    <t>Должиков Константин</t>
  </si>
  <si>
    <t>Плосков Никита</t>
  </si>
  <si>
    <t>Крылепов Дмитрий</t>
  </si>
  <si>
    <t>Демешкин Аркадий</t>
  </si>
  <si>
    <t>Смирнов Дмитрий</t>
  </si>
  <si>
    <t>Тренитко Виктор</t>
  </si>
  <si>
    <t>Лапицкий Денис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</si>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</sst>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39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0" fontId="3" fillId="0" borderId="27" xfId="4" applyNumberFormat="1" applyFont="1" applyFill="1" applyBorder="1" applyAlignment="1" applyProtection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5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46" xfId="4" applyFont="1" applyBorder="1" applyAlignment="1">
      <alignment horizontal="center" vertical="center"/>
    </xf>
    <xf numFmtId="0" fontId="3" fillId="0" borderId="46" xfId="4" applyFont="1" applyBorder="1" applyAlignment="1">
      <alignment horizontal="center" vertical="center" wrapText="1"/>
    </xf>
    <xf numFmtId="0" fontId="3" fillId="0" borderId="46" xfId="4" applyFont="1" applyBorder="1" applyAlignment="1">
      <alignment horizontal="left" vertical="center" wrapText="1"/>
    </xf>
    <xf numFmtId="1" fontId="3" fillId="0" borderId="46" xfId="4" applyNumberFormat="1" applyFont="1" applyBorder="1" applyAlignment="1">
      <alignment horizontal="center" vertical="center"/>
    </xf>
    <xf numFmtId="0" fontId="23" fillId="0" borderId="46" xfId="5" applyFont="1" applyFill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4" fontId="3" fillId="0" borderId="46" xfId="1" applyNumberFormat="1" applyFont="1" applyFill="1" applyBorder="1" applyAlignment="1">
      <alignment horizontal="center" vertical="center" wrapText="1"/>
    </xf>
    <xf numFmtId="21" fontId="3" fillId="0" borderId="27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21" fontId="3" fillId="0" borderId="46" xfId="4" applyNumberFormat="1" applyFont="1" applyBorder="1" applyAlignment="1">
      <alignment horizontal="center" vertical="center"/>
    </xf>
    <xf numFmtId="21" fontId="3" fillId="0" borderId="46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4" fillId="2" borderId="20" xfId="4" applyFont="1" applyFill="1" applyBorder="1" applyAlignment="1">
      <alignment horizontal="center" vertical="center" wrapText="1"/>
    </xf>
    <xf numFmtId="0" fontId="14" fillId="2" borderId="23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19" xfId="4" applyFont="1" applyFill="1" applyBorder="1" applyAlignment="1">
      <alignment horizontal="center" vertical="center"/>
    </xf>
    <xf numFmtId="0" fontId="14" fillId="2" borderId="22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center" vertical="center" wrapText="1"/>
    </xf>
    <xf numFmtId="0" fontId="14" fillId="2" borderId="25" xfId="4" applyFont="1" applyFill="1" applyBorder="1" applyAlignment="1">
      <alignment horizontal="center" vertical="center" wrapText="1"/>
    </xf>
    <xf numFmtId="0" fontId="14" fillId="2" borderId="34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176891</xdr:colOff>
      <xdr:row>0</xdr:row>
      <xdr:rowOff>89270</xdr:rowOff>
    </xdr:from>
    <xdr:to>
      <xdr:col>3</xdr:col>
      <xdr:colOff>123253</xdr:colOff>
      <xdr:row>3</xdr:row>
      <xdr:rowOff>107322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7" y="89270"/>
          <a:ext cx="844433" cy="69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128505</xdr:colOff>
      <xdr:row>3</xdr:row>
      <xdr:rowOff>68036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791" cy="748393"/>
        </a:xfrm>
        <a:prstGeom prst="rect">
          <a:avLst/>
        </a:prstGeom>
      </xdr:spPr>
    </xdr:pic>
    <xdr:clientData/>
  </xdr:twoCellAnchor>
  <xdr:oneCellAnchor>
    <xdr:from>
      <xdr:col>10</xdr:col>
      <xdr:colOff>250453</xdr:colOff>
      <xdr:row>0</xdr:row>
      <xdr:rowOff>40820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4739" y="40820"/>
          <a:ext cx="837943" cy="680357"/>
        </a:xfrm>
        <a:prstGeom prst="rect">
          <a:avLst/>
        </a:prstGeom>
      </xdr:spPr>
    </xdr:pic>
    <xdr:clientData/>
  </xdr:oneCellAnchor>
  <xdr:oneCellAnchor>
    <xdr:from>
      <xdr:col>11</xdr:col>
      <xdr:colOff>210022</xdr:colOff>
      <xdr:row>0</xdr:row>
      <xdr:rowOff>40820</xdr:rowOff>
    </xdr:from>
    <xdr:ext cx="721268" cy="707573"/>
    <xdr:pic>
      <xdr:nvPicPr>
        <xdr:cNvPr id="6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5986" y="4082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9" t="s">
        <v>37</v>
      </c>
      <c r="B1" s="189"/>
      <c r="C1" s="189"/>
      <c r="D1" s="189"/>
      <c r="E1" s="189"/>
      <c r="F1" s="189"/>
      <c r="G1" s="189"/>
    </row>
    <row r="2" spans="1:9" ht="15.75" customHeight="1" x14ac:dyDescent="0.2">
      <c r="A2" s="190" t="s">
        <v>61</v>
      </c>
      <c r="B2" s="190"/>
      <c r="C2" s="190"/>
      <c r="D2" s="190"/>
      <c r="E2" s="190"/>
      <c r="F2" s="190"/>
      <c r="G2" s="190"/>
    </row>
    <row r="3" spans="1:9" ht="21" x14ac:dyDescent="0.2">
      <c r="A3" s="189" t="s">
        <v>38</v>
      </c>
      <c r="B3" s="189"/>
      <c r="C3" s="189"/>
      <c r="D3" s="189"/>
      <c r="E3" s="189"/>
      <c r="F3" s="189"/>
      <c r="G3" s="189"/>
    </row>
    <row r="4" spans="1:9" ht="21" x14ac:dyDescent="0.2">
      <c r="A4" s="189" t="s">
        <v>55</v>
      </c>
      <c r="B4" s="189"/>
      <c r="C4" s="189"/>
      <c r="D4" s="189"/>
      <c r="E4" s="189"/>
      <c r="F4" s="189"/>
      <c r="G4" s="189"/>
    </row>
    <row r="5" spans="1:9" s="2" customFormat="1" ht="28.5" x14ac:dyDescent="0.2">
      <c r="A5" s="191" t="s">
        <v>25</v>
      </c>
      <c r="B5" s="191"/>
      <c r="C5" s="191"/>
      <c r="D5" s="191"/>
      <c r="E5" s="191"/>
      <c r="F5" s="191"/>
      <c r="G5" s="191"/>
      <c r="I5" s="3"/>
    </row>
    <row r="6" spans="1:9" s="2" customFormat="1" ht="18" customHeight="1" thickBot="1" x14ac:dyDescent="0.25">
      <c r="A6" s="192" t="s">
        <v>40</v>
      </c>
      <c r="B6" s="192"/>
      <c r="C6" s="192"/>
      <c r="D6" s="192"/>
      <c r="E6" s="192"/>
      <c r="F6" s="192"/>
      <c r="G6" s="192"/>
    </row>
    <row r="7" spans="1:9" ht="18" customHeight="1" thickTop="1" x14ac:dyDescent="0.2">
      <c r="A7" s="193" t="s">
        <v>0</v>
      </c>
      <c r="B7" s="194"/>
      <c r="C7" s="194"/>
      <c r="D7" s="194"/>
      <c r="E7" s="194"/>
      <c r="F7" s="194"/>
      <c r="G7" s="195"/>
    </row>
    <row r="8" spans="1:9" ht="18" customHeight="1" x14ac:dyDescent="0.2">
      <c r="A8" s="196" t="s">
        <v>1</v>
      </c>
      <c r="B8" s="197"/>
      <c r="C8" s="197"/>
      <c r="D8" s="197"/>
      <c r="E8" s="197"/>
      <c r="F8" s="197"/>
      <c r="G8" s="198"/>
    </row>
    <row r="9" spans="1:9" ht="19.5" customHeight="1" x14ac:dyDescent="0.2">
      <c r="A9" s="196" t="s">
        <v>2</v>
      </c>
      <c r="B9" s="197"/>
      <c r="C9" s="197"/>
      <c r="D9" s="197"/>
      <c r="E9" s="197"/>
      <c r="F9" s="197"/>
      <c r="G9" s="198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9" t="s">
        <v>27</v>
      </c>
      <c r="E11" s="199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2" t="s">
        <v>26</v>
      </c>
      <c r="B18" s="184" t="s">
        <v>19</v>
      </c>
      <c r="C18" s="184" t="s">
        <v>20</v>
      </c>
      <c r="D18" s="186" t="s">
        <v>21</v>
      </c>
      <c r="E18" s="184" t="s">
        <v>22</v>
      </c>
      <c r="F18" s="184" t="s">
        <v>29</v>
      </c>
      <c r="G18" s="180" t="s">
        <v>23</v>
      </c>
    </row>
    <row r="19" spans="1:13" s="36" customFormat="1" ht="22.5" customHeight="1" x14ac:dyDescent="0.2">
      <c r="A19" s="183"/>
      <c r="B19" s="185"/>
      <c r="C19" s="185"/>
      <c r="D19" s="187"/>
      <c r="E19" s="185"/>
      <c r="F19" s="188"/>
      <c r="G19" s="181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0.2470482263219379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0.97152905518012422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0.65394600609489395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0.97282514253298991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0.55552998945175902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0.42133543361686165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0.30241617566949375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0.24513712014256139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0.94599847305327334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0.41022610208135035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0.77356879589758909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0.99962689051076048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0.70673104591351754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0.13031582048362533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0.98399467553511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0.20085948972696444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0.52946844837070983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0.89065551989958103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0.69779502108898639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0.12868066892453311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0.67984249280051789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0.38456190179876193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0.40045774817391944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5.6661587030297444E-2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0.740587252045808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0.98547243138940255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0.60105411467834102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0.8805721916747925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0.86112819335409185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0.34983746650261838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7.46178068660035E-2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5.3355787078822603E-3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0.10040826165356831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0.55515279098399917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0.99502324752635207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0.93333883609921375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9.8133024129785862E-2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0.79761344621569374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0.62384913383389884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0.20116908871761019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0.83851418563793845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0.15846627032356264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0.95701908316965267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0.47773845674376525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0.69163995005604817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0.51511968524743001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3.6966174752284808E-2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0.66344449647434955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0.14976702184820734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0.3282901033152541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0.24095689164838696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8.1817799058537477E-2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0.71123243011346848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9.4590820160050937E-2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0.55586530307115156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0.54211694761796358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0.18387333067796163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2.4304187418280665E-2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0.26100202090405078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0.78433939733373892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0.66678219092675517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0.66359641180447426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0.26908710731449503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0.43641227490214229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0.81652605139246781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0.93411267898385175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0.45017263427820353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0.2532405354425985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0.96542398168009003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0.1313284447413543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0.1671005888572441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0.56505850862676321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0.43949355972108461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0.38728038702352618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9.3014001645383759E-2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0.47682269894184648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0.9081177633334524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0.96825953027009704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1.8098922527308492E-2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0.74789283059148726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0.55487219790795217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0.83318570985378881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0.7486908779948902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0.68017438430076704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4.33548059464125E-2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0.58961719016621839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0.7174666890471566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0.65470054143028766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0.45308742352411924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0.78720957395756952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0.79078407590624056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0.55419030396775593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0.75873115710445804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6"/>
  <sheetViews>
    <sheetView tabSelected="1" view="pageBreakPreview" zoomScale="70" zoomScaleNormal="100" zoomScaleSheetLayoutView="70" workbookViewId="0">
      <selection activeCell="F43" sqref="F43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1.75" style="99" customWidth="1"/>
    <col min="4" max="4" width="19.75" style="65" customWidth="1"/>
    <col min="5" max="5" width="8.7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5.75" customHeight="1" x14ac:dyDescent="0.2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5.75" customHeight="1" x14ac:dyDescent="0.2">
      <c r="A2" s="221" t="s">
        <v>190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1" x14ac:dyDescent="0.2">
      <c r="A3" s="221" t="s">
        <v>38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21" x14ac:dyDescent="0.2">
      <c r="A4" s="221" t="s">
        <v>191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22" t="s">
        <v>39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s="67" customFormat="1" ht="18" customHeight="1" x14ac:dyDescent="0.2">
      <c r="A7" s="220" t="s">
        <v>40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05" t="s">
        <v>41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7"/>
    </row>
    <row r="10" spans="1:12" ht="18" customHeight="1" x14ac:dyDescent="0.2">
      <c r="A10" s="208" t="s">
        <v>201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10"/>
    </row>
    <row r="11" spans="1:12" ht="19.5" customHeight="1" x14ac:dyDescent="0.2">
      <c r="A11" s="208" t="s">
        <v>209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4" t="s">
        <v>192</v>
      </c>
      <c r="B13" s="72"/>
      <c r="C13" s="100"/>
      <c r="D13" s="101"/>
      <c r="E13" s="73"/>
      <c r="F13" s="149"/>
      <c r="G13" s="151" t="s">
        <v>42</v>
      </c>
      <c r="H13" s="73"/>
      <c r="I13" s="73"/>
      <c r="J13" s="73"/>
      <c r="K13" s="74"/>
      <c r="L13" s="75" t="s">
        <v>203</v>
      </c>
    </row>
    <row r="14" spans="1:12" ht="15.75" x14ac:dyDescent="0.2">
      <c r="A14" s="76" t="s">
        <v>202</v>
      </c>
      <c r="B14" s="77"/>
      <c r="C14" s="102"/>
      <c r="D14" s="103"/>
      <c r="E14" s="78"/>
      <c r="F14" s="150"/>
      <c r="G14" s="152" t="s">
        <v>200</v>
      </c>
      <c r="H14" s="78"/>
      <c r="I14" s="78"/>
      <c r="J14" s="78"/>
      <c r="K14" s="79"/>
      <c r="L14" s="153" t="s">
        <v>199</v>
      </c>
    </row>
    <row r="15" spans="1:12" ht="15" x14ac:dyDescent="0.2">
      <c r="A15" s="211" t="s">
        <v>8</v>
      </c>
      <c r="B15" s="212"/>
      <c r="C15" s="212"/>
      <c r="D15" s="212"/>
      <c r="E15" s="212"/>
      <c r="F15" s="212"/>
      <c r="G15" s="213"/>
      <c r="H15" s="225" t="s">
        <v>9</v>
      </c>
      <c r="I15" s="212"/>
      <c r="J15" s="212"/>
      <c r="K15" s="212"/>
      <c r="L15" s="226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204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5" t="s">
        <v>193</v>
      </c>
      <c r="H17" s="85" t="s">
        <v>205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5" t="s">
        <v>194</v>
      </c>
      <c r="H18" s="85" t="s">
        <v>189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6" t="s">
        <v>195</v>
      </c>
      <c r="H19" s="85" t="s">
        <v>188</v>
      </c>
      <c r="I19" s="86"/>
      <c r="J19" s="86"/>
      <c r="K19" s="158">
        <v>60</v>
      </c>
      <c r="L19" s="159" t="s">
        <v>206</v>
      </c>
    </row>
    <row r="20" spans="1:20" ht="9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14" t="s">
        <v>43</v>
      </c>
      <c r="B21" s="184" t="s">
        <v>19</v>
      </c>
      <c r="C21" s="184" t="s">
        <v>44</v>
      </c>
      <c r="D21" s="184" t="s">
        <v>20</v>
      </c>
      <c r="E21" s="184" t="s">
        <v>21</v>
      </c>
      <c r="F21" s="184" t="s">
        <v>45</v>
      </c>
      <c r="G21" s="218" t="s">
        <v>22</v>
      </c>
      <c r="H21" s="218" t="s">
        <v>46</v>
      </c>
      <c r="I21" s="184" t="s">
        <v>47</v>
      </c>
      <c r="J21" s="184" t="s">
        <v>48</v>
      </c>
      <c r="K21" s="202" t="s">
        <v>49</v>
      </c>
      <c r="L21" s="216" t="s">
        <v>23</v>
      </c>
      <c r="M21" s="201" t="s">
        <v>57</v>
      </c>
      <c r="N21" s="201" t="s">
        <v>58</v>
      </c>
    </row>
    <row r="22" spans="1:20" s="95" customFormat="1" ht="13.5" customHeight="1" x14ac:dyDescent="0.2">
      <c r="A22" s="215"/>
      <c r="B22" s="185"/>
      <c r="C22" s="185"/>
      <c r="D22" s="185"/>
      <c r="E22" s="185"/>
      <c r="F22" s="185"/>
      <c r="G22" s="219"/>
      <c r="H22" s="219"/>
      <c r="I22" s="185"/>
      <c r="J22" s="185"/>
      <c r="K22" s="203"/>
      <c r="L22" s="217"/>
      <c r="M22" s="201"/>
      <c r="N22" s="201"/>
    </row>
    <row r="23" spans="1:20" s="96" customFormat="1" ht="21" customHeight="1" x14ac:dyDescent="0.2">
      <c r="A23" s="107">
        <v>1</v>
      </c>
      <c r="B23" s="108">
        <v>12</v>
      </c>
      <c r="C23" s="108"/>
      <c r="D23" s="109" t="s">
        <v>210</v>
      </c>
      <c r="E23" s="157">
        <v>2005</v>
      </c>
      <c r="F23" s="97" t="s">
        <v>171</v>
      </c>
      <c r="G23" s="139" t="s">
        <v>211</v>
      </c>
      <c r="H23" s="176">
        <v>7.3460648148148136E-2</v>
      </c>
      <c r="I23" s="176"/>
      <c r="J23" s="148">
        <f t="shared" ref="J23:J37" si="0">IFERROR($K$19*3600/(HOUR(H23)*3600+MINUTE(H23)*60+SECOND(H23)),"")</f>
        <v>34.031826059555698</v>
      </c>
      <c r="K23" s="98"/>
      <c r="L23" s="98"/>
      <c r="M23" s="106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21" customHeight="1" x14ac:dyDescent="0.2">
      <c r="A24" s="107">
        <v>2</v>
      </c>
      <c r="B24" s="108">
        <v>10</v>
      </c>
      <c r="C24" s="108">
        <v>10120229056</v>
      </c>
      <c r="D24" s="109" t="s">
        <v>212</v>
      </c>
      <c r="E24" s="157">
        <v>2005</v>
      </c>
      <c r="F24" s="97" t="s">
        <v>171</v>
      </c>
      <c r="G24" s="139" t="s">
        <v>196</v>
      </c>
      <c r="H24" s="176">
        <v>7.3460648148148136E-2</v>
      </c>
      <c r="I24" s="177">
        <f t="shared" ref="I24:I35" si="1">H24-$H$23</f>
        <v>0</v>
      </c>
      <c r="J24" s="148">
        <f t="shared" si="0"/>
        <v>34.031826059555698</v>
      </c>
      <c r="K24" s="98"/>
      <c r="L24" s="98"/>
      <c r="M24" s="106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21" customHeight="1" x14ac:dyDescent="0.2">
      <c r="A25" s="107">
        <v>3</v>
      </c>
      <c r="B25" s="108">
        <v>16</v>
      </c>
      <c r="C25" s="108"/>
      <c r="D25" s="109" t="s">
        <v>213</v>
      </c>
      <c r="E25" s="157">
        <v>2006</v>
      </c>
      <c r="F25" s="97" t="s">
        <v>171</v>
      </c>
      <c r="G25" s="139" t="s">
        <v>211</v>
      </c>
      <c r="H25" s="176">
        <v>7.3460648148148136E-2</v>
      </c>
      <c r="I25" s="177">
        <f t="shared" si="1"/>
        <v>0</v>
      </c>
      <c r="J25" s="148">
        <f t="shared" si="0"/>
        <v>34.031826059555698</v>
      </c>
      <c r="K25" s="98"/>
      <c r="L25" s="98"/>
      <c r="M25" s="106"/>
      <c r="N25" s="104"/>
      <c r="O25" s="65"/>
      <c r="P25" s="65"/>
      <c r="Q25" s="65"/>
      <c r="R25" s="65"/>
      <c r="S25" s="65"/>
      <c r="T25" s="65"/>
    </row>
    <row r="26" spans="1:20" s="96" customFormat="1" ht="21" customHeight="1" x14ac:dyDescent="0.2">
      <c r="A26" s="107">
        <v>4</v>
      </c>
      <c r="B26" s="108">
        <v>22</v>
      </c>
      <c r="C26" s="108"/>
      <c r="D26" s="109" t="s">
        <v>214</v>
      </c>
      <c r="E26" s="157">
        <v>2006</v>
      </c>
      <c r="F26" s="97" t="s">
        <v>171</v>
      </c>
      <c r="G26" s="139" t="s">
        <v>196</v>
      </c>
      <c r="H26" s="176">
        <v>7.3460648148148136E-2</v>
      </c>
      <c r="I26" s="177">
        <f t="shared" si="1"/>
        <v>0</v>
      </c>
      <c r="J26" s="148">
        <f t="shared" si="0"/>
        <v>34.031826059555698</v>
      </c>
      <c r="K26" s="98"/>
      <c r="L26" s="98"/>
      <c r="M26" s="106"/>
      <c r="N26" s="104"/>
      <c r="O26" s="65"/>
      <c r="P26" s="65"/>
      <c r="Q26" s="65"/>
      <c r="R26" s="65"/>
      <c r="S26" s="65"/>
      <c r="T26" s="65"/>
    </row>
    <row r="27" spans="1:20" s="96" customFormat="1" ht="21" customHeight="1" x14ac:dyDescent="0.2">
      <c r="A27" s="107">
        <v>5</v>
      </c>
      <c r="B27" s="108">
        <v>24</v>
      </c>
      <c r="C27" s="108"/>
      <c r="D27" s="109" t="s">
        <v>215</v>
      </c>
      <c r="E27" s="157">
        <v>2006</v>
      </c>
      <c r="F27" s="97" t="s">
        <v>216</v>
      </c>
      <c r="G27" s="139" t="s">
        <v>217</v>
      </c>
      <c r="H27" s="176">
        <v>7.3460648148148136E-2</v>
      </c>
      <c r="I27" s="177">
        <f t="shared" si="1"/>
        <v>0</v>
      </c>
      <c r="J27" s="148">
        <f t="shared" si="0"/>
        <v>34.031826059555698</v>
      </c>
      <c r="K27" s="98"/>
      <c r="L27" s="98"/>
      <c r="M27" s="106"/>
      <c r="N27" s="104"/>
      <c r="O27" s="65"/>
      <c r="P27" s="65"/>
      <c r="Q27" s="65"/>
      <c r="R27" s="65"/>
      <c r="S27" s="65"/>
      <c r="T27" s="65"/>
    </row>
    <row r="28" spans="1:20" s="96" customFormat="1" ht="21" customHeight="1" x14ac:dyDescent="0.2">
      <c r="A28" s="107">
        <v>6</v>
      </c>
      <c r="B28" s="108">
        <v>31</v>
      </c>
      <c r="C28" s="108"/>
      <c r="D28" s="109" t="s">
        <v>218</v>
      </c>
      <c r="E28" s="157">
        <v>2005</v>
      </c>
      <c r="F28" s="97" t="s">
        <v>216</v>
      </c>
      <c r="G28" s="139" t="s">
        <v>217</v>
      </c>
      <c r="H28" s="176">
        <v>7.3460648148148136E-2</v>
      </c>
      <c r="I28" s="177">
        <f t="shared" si="1"/>
        <v>0</v>
      </c>
      <c r="J28" s="148">
        <f t="shared" si="0"/>
        <v>34.031826059555698</v>
      </c>
      <c r="K28" s="98"/>
      <c r="L28" s="98"/>
      <c r="M28" s="106"/>
      <c r="N28" s="104"/>
      <c r="O28" s="65"/>
      <c r="P28" s="65"/>
      <c r="Q28" s="65"/>
      <c r="R28" s="65"/>
      <c r="S28" s="65"/>
      <c r="T28" s="65"/>
    </row>
    <row r="29" spans="1:20" s="96" customFormat="1" ht="21" customHeight="1" x14ac:dyDescent="0.2">
      <c r="A29" s="107">
        <v>7</v>
      </c>
      <c r="B29" s="108">
        <v>13</v>
      </c>
      <c r="C29" s="108"/>
      <c r="D29" s="109" t="s">
        <v>219</v>
      </c>
      <c r="E29" s="157">
        <v>2006</v>
      </c>
      <c r="F29" s="97" t="s">
        <v>171</v>
      </c>
      <c r="G29" s="139" t="s">
        <v>196</v>
      </c>
      <c r="H29" s="176">
        <v>7.3460648148148136E-2</v>
      </c>
      <c r="I29" s="177">
        <f t="shared" si="1"/>
        <v>0</v>
      </c>
      <c r="J29" s="148">
        <f t="shared" si="0"/>
        <v>34.031826059555698</v>
      </c>
      <c r="K29" s="98"/>
      <c r="L29" s="98"/>
      <c r="M29" s="106"/>
      <c r="N29" s="104"/>
      <c r="O29" s="65"/>
      <c r="P29" s="65"/>
      <c r="Q29" s="65"/>
      <c r="R29" s="65"/>
      <c r="S29" s="65"/>
      <c r="T29" s="65"/>
    </row>
    <row r="30" spans="1:20" s="96" customFormat="1" ht="21" customHeight="1" x14ac:dyDescent="0.2">
      <c r="A30" s="107">
        <v>8</v>
      </c>
      <c r="B30" s="108">
        <v>11</v>
      </c>
      <c r="C30" s="108"/>
      <c r="D30" s="109" t="s">
        <v>220</v>
      </c>
      <c r="E30" s="157">
        <v>2006</v>
      </c>
      <c r="F30" s="97" t="s">
        <v>171</v>
      </c>
      <c r="G30" s="139" t="s">
        <v>217</v>
      </c>
      <c r="H30" s="176">
        <v>7.3460648148148136E-2</v>
      </c>
      <c r="I30" s="177">
        <f t="shared" si="1"/>
        <v>0</v>
      </c>
      <c r="J30" s="148">
        <f t="shared" si="0"/>
        <v>34.031826059555698</v>
      </c>
      <c r="K30" s="98"/>
      <c r="L30" s="98"/>
      <c r="M30" s="106"/>
      <c r="N30" s="104"/>
      <c r="O30" s="65"/>
      <c r="P30" s="65"/>
      <c r="Q30" s="65"/>
      <c r="R30" s="65"/>
      <c r="S30" s="65"/>
      <c r="T30" s="65"/>
    </row>
    <row r="31" spans="1:20" s="96" customFormat="1" ht="21" customHeight="1" x14ac:dyDescent="0.2">
      <c r="A31" s="107">
        <v>9</v>
      </c>
      <c r="B31" s="108">
        <v>14</v>
      </c>
      <c r="C31" s="108"/>
      <c r="D31" s="109" t="s">
        <v>221</v>
      </c>
      <c r="E31" s="157">
        <v>2006</v>
      </c>
      <c r="F31" s="97" t="s">
        <v>171</v>
      </c>
      <c r="G31" s="139" t="s">
        <v>217</v>
      </c>
      <c r="H31" s="176">
        <v>7.3680555555555555E-2</v>
      </c>
      <c r="I31" s="177">
        <f t="shared" si="1"/>
        <v>2.1990740740741865E-4</v>
      </c>
      <c r="J31" s="148">
        <f t="shared" si="0"/>
        <v>33.93025447690858</v>
      </c>
      <c r="K31" s="98"/>
      <c r="L31" s="98"/>
      <c r="M31" s="106"/>
      <c r="N31" s="104"/>
      <c r="O31" s="65"/>
      <c r="P31" s="65"/>
      <c r="Q31" s="65"/>
      <c r="R31" s="65"/>
      <c r="S31" s="65"/>
      <c r="T31" s="65"/>
    </row>
    <row r="32" spans="1:20" s="96" customFormat="1" ht="21" customHeight="1" x14ac:dyDescent="0.2">
      <c r="A32" s="107">
        <v>10</v>
      </c>
      <c r="B32" s="108">
        <v>21</v>
      </c>
      <c r="C32" s="108"/>
      <c r="D32" s="109" t="s">
        <v>222</v>
      </c>
      <c r="E32" s="157">
        <v>2006</v>
      </c>
      <c r="F32" s="97" t="s">
        <v>216</v>
      </c>
      <c r="G32" s="139" t="s">
        <v>217</v>
      </c>
      <c r="H32" s="176">
        <v>7.3680555555555555E-2</v>
      </c>
      <c r="I32" s="177">
        <f t="shared" si="1"/>
        <v>2.1990740740741865E-4</v>
      </c>
      <c r="J32" s="148">
        <f t="shared" si="0"/>
        <v>33.93025447690858</v>
      </c>
      <c r="K32" s="98"/>
      <c r="L32" s="98"/>
      <c r="M32" s="106"/>
      <c r="N32" s="104"/>
      <c r="O32" s="65"/>
      <c r="P32" s="65"/>
      <c r="Q32" s="65"/>
      <c r="R32" s="65"/>
      <c r="S32" s="65"/>
      <c r="T32" s="65"/>
    </row>
    <row r="33" spans="1:20" s="96" customFormat="1" ht="21" customHeight="1" x14ac:dyDescent="0.2">
      <c r="A33" s="107">
        <v>11</v>
      </c>
      <c r="B33" s="108">
        <v>19</v>
      </c>
      <c r="C33" s="108"/>
      <c r="D33" s="109" t="s">
        <v>223</v>
      </c>
      <c r="E33" s="157">
        <v>2006</v>
      </c>
      <c r="F33" s="97" t="s">
        <v>216</v>
      </c>
      <c r="G33" s="139" t="s">
        <v>217</v>
      </c>
      <c r="H33" s="176">
        <v>7.3680555555555555E-2</v>
      </c>
      <c r="I33" s="177">
        <f t="shared" si="1"/>
        <v>2.1990740740741865E-4</v>
      </c>
      <c r="J33" s="148">
        <f t="shared" si="0"/>
        <v>33.93025447690858</v>
      </c>
      <c r="K33" s="98"/>
      <c r="L33" s="98"/>
      <c r="M33" s="106"/>
      <c r="N33" s="104"/>
      <c r="O33" s="65"/>
      <c r="P33" s="65"/>
      <c r="Q33" s="65"/>
      <c r="R33" s="65"/>
      <c r="S33" s="65"/>
      <c r="T33" s="65"/>
    </row>
    <row r="34" spans="1:20" s="96" customFormat="1" ht="21" customHeight="1" x14ac:dyDescent="0.2">
      <c r="A34" s="107">
        <v>12</v>
      </c>
      <c r="B34" s="108">
        <v>28</v>
      </c>
      <c r="C34" s="108"/>
      <c r="D34" s="109" t="s">
        <v>224</v>
      </c>
      <c r="E34" s="157">
        <v>2005</v>
      </c>
      <c r="F34" s="97" t="s">
        <v>171</v>
      </c>
      <c r="G34" s="139" t="s">
        <v>217</v>
      </c>
      <c r="H34" s="176">
        <v>7.3703703703703702E-2</v>
      </c>
      <c r="I34" s="177">
        <f t="shared" si="1"/>
        <v>2.4305555555556579E-4</v>
      </c>
      <c r="J34" s="148">
        <f t="shared" si="0"/>
        <v>33.91959798994975</v>
      </c>
      <c r="K34" s="98"/>
      <c r="L34" s="98"/>
      <c r="M34" s="106"/>
      <c r="N34" s="104"/>
      <c r="O34" s="65"/>
      <c r="P34" s="65"/>
      <c r="Q34" s="65"/>
      <c r="R34" s="65"/>
      <c r="S34" s="65"/>
      <c r="T34" s="65"/>
    </row>
    <row r="35" spans="1:20" s="96" customFormat="1" ht="21" customHeight="1" x14ac:dyDescent="0.2">
      <c r="A35" s="107">
        <v>13</v>
      </c>
      <c r="B35" s="108">
        <v>26</v>
      </c>
      <c r="C35" s="108"/>
      <c r="D35" s="109" t="s">
        <v>225</v>
      </c>
      <c r="E35" s="157">
        <v>2005</v>
      </c>
      <c r="F35" s="97" t="s">
        <v>171</v>
      </c>
      <c r="G35" s="139" t="s">
        <v>217</v>
      </c>
      <c r="H35" s="176">
        <v>7.6307870370370359E-2</v>
      </c>
      <c r="I35" s="177">
        <f t="shared" si="1"/>
        <v>2.8472222222222232E-3</v>
      </c>
      <c r="J35" s="148">
        <f t="shared" si="0"/>
        <v>32.762020324586686</v>
      </c>
      <c r="K35" s="98"/>
      <c r="L35" s="98"/>
      <c r="M35" s="106"/>
      <c r="N35" s="104"/>
      <c r="O35" s="65"/>
      <c r="P35" s="65"/>
      <c r="Q35" s="65"/>
      <c r="R35" s="65"/>
      <c r="S35" s="65"/>
      <c r="T35" s="65"/>
    </row>
    <row r="36" spans="1:20" s="96" customFormat="1" ht="21" customHeight="1" x14ac:dyDescent="0.2">
      <c r="A36" s="107" t="s">
        <v>228</v>
      </c>
      <c r="B36" s="108">
        <v>20</v>
      </c>
      <c r="C36" s="108"/>
      <c r="D36" s="109" t="s">
        <v>226</v>
      </c>
      <c r="E36" s="157">
        <v>2006</v>
      </c>
      <c r="F36" s="97" t="s">
        <v>171</v>
      </c>
      <c r="G36" s="139" t="s">
        <v>196</v>
      </c>
      <c r="H36" s="176"/>
      <c r="I36" s="177"/>
      <c r="J36" s="148" t="str">
        <f t="shared" si="0"/>
        <v/>
      </c>
      <c r="K36" s="98"/>
      <c r="L36" s="110"/>
      <c r="M36" s="105">
        <v>0.47557743055555557</v>
      </c>
      <c r="N36" s="104">
        <v>0.46319444444444402</v>
      </c>
    </row>
    <row r="37" spans="1:20" s="96" customFormat="1" ht="21" customHeight="1" thickBot="1" x14ac:dyDescent="0.25">
      <c r="A37" s="166" t="s">
        <v>228</v>
      </c>
      <c r="B37" s="167">
        <v>18</v>
      </c>
      <c r="C37" s="167"/>
      <c r="D37" s="168" t="s">
        <v>227</v>
      </c>
      <c r="E37" s="169">
        <v>2005</v>
      </c>
      <c r="F37" s="175" t="s">
        <v>171</v>
      </c>
      <c r="G37" s="170" t="s">
        <v>196</v>
      </c>
      <c r="H37" s="178"/>
      <c r="I37" s="179"/>
      <c r="J37" s="171" t="str">
        <f t="shared" si="0"/>
        <v/>
      </c>
      <c r="K37" s="172"/>
      <c r="L37" s="172"/>
      <c r="M37" s="106">
        <v>0.50898958333333333</v>
      </c>
      <c r="N37" s="104">
        <v>0.49652777777777501</v>
      </c>
      <c r="O37" s="65"/>
      <c r="P37" s="65"/>
      <c r="Q37" s="65"/>
      <c r="R37" s="65"/>
      <c r="S37" s="65"/>
      <c r="T37" s="65"/>
    </row>
    <row r="38" spans="1:20" ht="6.75" customHeight="1" thickTop="1" thickBot="1" x14ac:dyDescent="0.25">
      <c r="A38" s="160"/>
      <c r="B38" s="161"/>
      <c r="C38" s="161"/>
      <c r="D38" s="162"/>
      <c r="E38" s="163"/>
      <c r="F38" s="111"/>
      <c r="G38" s="164"/>
      <c r="H38" s="165"/>
      <c r="I38" s="165"/>
      <c r="J38" s="165"/>
      <c r="K38" s="165"/>
      <c r="L38" s="165"/>
    </row>
    <row r="39" spans="1:20" ht="15.75" thickTop="1" x14ac:dyDescent="0.2">
      <c r="A39" s="234" t="s">
        <v>50</v>
      </c>
      <c r="B39" s="235"/>
      <c r="C39" s="235"/>
      <c r="D39" s="235"/>
      <c r="E39" s="235"/>
      <c r="F39" s="235"/>
      <c r="G39" s="235" t="s">
        <v>51</v>
      </c>
      <c r="H39" s="235"/>
      <c r="I39" s="235"/>
      <c r="J39" s="235"/>
      <c r="K39" s="235"/>
      <c r="L39" s="236"/>
    </row>
    <row r="40" spans="1:20" x14ac:dyDescent="0.2">
      <c r="A40" s="174" t="s">
        <v>207</v>
      </c>
      <c r="B40" s="113"/>
      <c r="C40" s="114"/>
      <c r="D40" s="113"/>
      <c r="E40" s="115"/>
      <c r="F40" s="116"/>
      <c r="G40" s="117" t="s">
        <v>177</v>
      </c>
      <c r="H40" s="173">
        <v>1</v>
      </c>
      <c r="I40" s="119"/>
      <c r="J40" s="120"/>
      <c r="K40" s="140" t="s">
        <v>185</v>
      </c>
      <c r="L40" s="122">
        <f>COUNTIF(F23:F37,"ЗМС")</f>
        <v>0</v>
      </c>
    </row>
    <row r="41" spans="1:20" x14ac:dyDescent="0.2">
      <c r="A41" s="174" t="s">
        <v>208</v>
      </c>
      <c r="B41" s="113"/>
      <c r="C41" s="123"/>
      <c r="D41" s="113"/>
      <c r="E41" s="124"/>
      <c r="F41" s="125"/>
      <c r="G41" s="126" t="s">
        <v>178</v>
      </c>
      <c r="H41" s="118">
        <f>H42+H47</f>
        <v>15</v>
      </c>
      <c r="I41" s="127"/>
      <c r="J41" s="128"/>
      <c r="K41" s="140" t="s">
        <v>186</v>
      </c>
      <c r="L41" s="122">
        <f>COUNTIF(F23:F37,"МСМК")</f>
        <v>0</v>
      </c>
    </row>
    <row r="42" spans="1:20" x14ac:dyDescent="0.2">
      <c r="A42" s="174" t="s">
        <v>197</v>
      </c>
      <c r="B42" s="113"/>
      <c r="C42" s="129"/>
      <c r="D42" s="113"/>
      <c r="E42" s="124"/>
      <c r="F42" s="125"/>
      <c r="G42" s="126" t="s">
        <v>179</v>
      </c>
      <c r="H42" s="118">
        <f>H43+H44+H45+H46</f>
        <v>15</v>
      </c>
      <c r="I42" s="127"/>
      <c r="J42" s="128"/>
      <c r="K42" s="140" t="s">
        <v>187</v>
      </c>
      <c r="L42" s="122">
        <f>COUNTIF(F23:F37,"МС")</f>
        <v>0</v>
      </c>
    </row>
    <row r="43" spans="1:20" x14ac:dyDescent="0.2">
      <c r="A43" s="174" t="s">
        <v>198</v>
      </c>
      <c r="B43" s="113"/>
      <c r="C43" s="129"/>
      <c r="D43" s="113"/>
      <c r="E43" s="124"/>
      <c r="F43" s="125"/>
      <c r="G43" s="126" t="s">
        <v>180</v>
      </c>
      <c r="H43" s="118">
        <f>COUNT(A23:A145)</f>
        <v>13</v>
      </c>
      <c r="I43" s="127"/>
      <c r="J43" s="128"/>
      <c r="K43" s="121" t="s">
        <v>62</v>
      </c>
      <c r="L43" s="122">
        <f>COUNTIF(F23:F37,"КМС")</f>
        <v>4</v>
      </c>
    </row>
    <row r="44" spans="1:20" x14ac:dyDescent="0.2">
      <c r="A44" s="112"/>
      <c r="B44" s="113"/>
      <c r="C44" s="129"/>
      <c r="D44" s="113"/>
      <c r="E44" s="124"/>
      <c r="F44" s="125"/>
      <c r="G44" s="126" t="s">
        <v>181</v>
      </c>
      <c r="H44" s="118">
        <f>COUNTIF(A23:A144,"ЛИМ")</f>
        <v>0</v>
      </c>
      <c r="I44" s="127"/>
      <c r="J44" s="128"/>
      <c r="K44" s="121" t="s">
        <v>171</v>
      </c>
      <c r="L44" s="122">
        <f>COUNTIF(F23:F37,"1 СР")</f>
        <v>11</v>
      </c>
    </row>
    <row r="45" spans="1:20" x14ac:dyDescent="0.2">
      <c r="A45" s="112"/>
      <c r="B45" s="113"/>
      <c r="C45" s="113"/>
      <c r="D45" s="113"/>
      <c r="E45" s="124"/>
      <c r="F45" s="125"/>
      <c r="G45" s="126" t="s">
        <v>182</v>
      </c>
      <c r="H45" s="118">
        <f>COUNTIF(A23:A144,"НФ")</f>
        <v>2</v>
      </c>
      <c r="I45" s="127"/>
      <c r="J45" s="128"/>
      <c r="K45" s="121" t="s">
        <v>170</v>
      </c>
      <c r="L45" s="122">
        <f>COUNTIF(F23:F37,"2 СР")</f>
        <v>0</v>
      </c>
    </row>
    <row r="46" spans="1:20" x14ac:dyDescent="0.2">
      <c r="A46" s="112"/>
      <c r="B46" s="113"/>
      <c r="C46" s="113"/>
      <c r="D46" s="113"/>
      <c r="E46" s="124"/>
      <c r="F46" s="125"/>
      <c r="G46" s="126" t="s">
        <v>183</v>
      </c>
      <c r="H46" s="118">
        <f>COUNTIF(A23:A144,"ДСКВ")</f>
        <v>0</v>
      </c>
      <c r="I46" s="127"/>
      <c r="J46" s="128"/>
      <c r="K46" s="121" t="s">
        <v>169</v>
      </c>
      <c r="L46" s="122">
        <f>COUNTIF(F23:F38,"3 СР")</f>
        <v>0</v>
      </c>
    </row>
    <row r="47" spans="1:20" x14ac:dyDescent="0.2">
      <c r="A47" s="112"/>
      <c r="B47" s="113"/>
      <c r="C47" s="113"/>
      <c r="D47" s="113"/>
      <c r="E47" s="130"/>
      <c r="F47" s="131"/>
      <c r="G47" s="126" t="s">
        <v>184</v>
      </c>
      <c r="H47" s="118">
        <f>COUNTIF(A23:A144,"НС")</f>
        <v>0</v>
      </c>
      <c r="I47" s="132"/>
      <c r="J47" s="133"/>
      <c r="K47" s="140"/>
      <c r="L47" s="141"/>
    </row>
    <row r="48" spans="1:20" x14ac:dyDescent="0.2">
      <c r="A48" s="112"/>
      <c r="B48" s="134"/>
      <c r="C48" s="134"/>
      <c r="D48" s="113"/>
      <c r="E48" s="135"/>
      <c r="F48" s="142"/>
      <c r="G48" s="142"/>
      <c r="H48" s="143"/>
      <c r="I48" s="144"/>
      <c r="J48" s="145"/>
      <c r="K48" s="142"/>
      <c r="L48" s="136"/>
    </row>
    <row r="49" spans="1:12" ht="15.75" x14ac:dyDescent="0.2">
      <c r="A49" s="237" t="s">
        <v>52</v>
      </c>
      <c r="B49" s="204"/>
      <c r="C49" s="204"/>
      <c r="D49" s="204"/>
      <c r="E49" s="204"/>
      <c r="F49" s="204" t="s">
        <v>53</v>
      </c>
      <c r="G49" s="204"/>
      <c r="H49" s="204"/>
      <c r="I49" s="204" t="s">
        <v>54</v>
      </c>
      <c r="J49" s="204"/>
      <c r="K49" s="204"/>
      <c r="L49" s="238"/>
    </row>
    <row r="50" spans="1:12" x14ac:dyDescent="0.2">
      <c r="A50" s="227"/>
      <c r="B50" s="228"/>
      <c r="C50" s="228"/>
      <c r="D50" s="228"/>
      <c r="E50" s="228"/>
      <c r="F50" s="229"/>
      <c r="G50" s="229"/>
      <c r="H50" s="229"/>
      <c r="I50" s="229"/>
      <c r="J50" s="229"/>
      <c r="K50" s="229"/>
      <c r="L50" s="230"/>
    </row>
    <row r="51" spans="1:12" x14ac:dyDescent="0.2">
      <c r="A51" s="137"/>
      <c r="B51" s="146"/>
      <c r="C51" s="146"/>
      <c r="D51" s="146"/>
      <c r="E51" s="147"/>
      <c r="F51" s="146"/>
      <c r="G51" s="146"/>
      <c r="H51" s="143"/>
      <c r="I51" s="143"/>
      <c r="J51" s="146"/>
      <c r="K51" s="146"/>
      <c r="L51" s="138"/>
    </row>
    <row r="52" spans="1:12" x14ac:dyDescent="0.2">
      <c r="A52" s="137"/>
      <c r="B52" s="146"/>
      <c r="C52" s="146"/>
      <c r="D52" s="146"/>
      <c r="E52" s="147"/>
      <c r="F52" s="146"/>
      <c r="G52" s="146"/>
      <c r="H52" s="143"/>
      <c r="I52" s="143"/>
      <c r="J52" s="146"/>
      <c r="K52" s="146"/>
      <c r="L52" s="138"/>
    </row>
    <row r="53" spans="1:12" x14ac:dyDescent="0.2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31"/>
    </row>
    <row r="54" spans="1:12" x14ac:dyDescent="0.2">
      <c r="A54" s="227"/>
      <c r="B54" s="228"/>
      <c r="C54" s="228"/>
      <c r="D54" s="228"/>
      <c r="E54" s="228"/>
      <c r="F54" s="232"/>
      <c r="G54" s="232"/>
      <c r="H54" s="232"/>
      <c r="I54" s="232"/>
      <c r="J54" s="232"/>
      <c r="K54" s="232"/>
      <c r="L54" s="233"/>
    </row>
    <row r="55" spans="1:12" ht="16.5" thickBot="1" x14ac:dyDescent="0.25">
      <c r="A55" s="223"/>
      <c r="B55" s="200"/>
      <c r="C55" s="200"/>
      <c r="D55" s="200"/>
      <c r="E55" s="200"/>
      <c r="F55" s="200" t="str">
        <f>G17</f>
        <v>СТАРОДУБЦЕВ А.Ю. (ВК, г. Хабаровск)</v>
      </c>
      <c r="G55" s="200"/>
      <c r="H55" s="200"/>
      <c r="I55" s="200" t="str">
        <f>G18</f>
        <v>ЛЕБЕДЕВ А.Ю. (ВК, г. Хабаровск)</v>
      </c>
      <c r="J55" s="200"/>
      <c r="K55" s="200"/>
      <c r="L55" s="224"/>
    </row>
    <row r="56" spans="1:12" ht="13.5" thickTop="1" x14ac:dyDescent="0.2"/>
  </sheetData>
  <sortState ref="A23:U120">
    <sortCondition ref="A23:A120"/>
  </sortState>
  <mergeCells count="39">
    <mergeCell ref="A55:E55"/>
    <mergeCell ref="I55:L55"/>
    <mergeCell ref="H15:L15"/>
    <mergeCell ref="A50:E50"/>
    <mergeCell ref="F50:L50"/>
    <mergeCell ref="A53:E53"/>
    <mergeCell ref="F53:L53"/>
    <mergeCell ref="A54:E54"/>
    <mergeCell ref="F54:L54"/>
    <mergeCell ref="A39:F39"/>
    <mergeCell ref="G39:L39"/>
    <mergeCell ref="A49:E49"/>
    <mergeCell ref="I49:L49"/>
    <mergeCell ref="H21:H22"/>
    <mergeCell ref="I21:I22"/>
    <mergeCell ref="J21:J22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F55:H55"/>
    <mergeCell ref="M21:M22"/>
    <mergeCell ref="N21:N22"/>
    <mergeCell ref="K21:K22"/>
    <mergeCell ref="F49:H49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горная гонка</vt:lpstr>
      <vt:lpstr>'групповая горная гонка'!Заголовки_для_печати</vt:lpstr>
      <vt:lpstr>'Стартовый протокол'!Заголовки_для_печати</vt:lpstr>
      <vt:lpstr>'групповая горная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2021-09-23T12:45:03Z</dcterms:modified>
</cp:coreProperties>
</file>