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/>
  </bookViews>
  <sheets>
    <sheet name="Групповая горная гонка" sheetId="1" r:id="rId1"/>
  </sheets>
  <definedNames>
    <definedName name="_xlnm.Print_Titles" localSheetId="0">'Групповая горная гонка'!$21:$22</definedName>
    <definedName name="_xlnm.Print_Area" localSheetId="0">'Групповая горная гонка'!$A$1:$L$105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J23" i="1"/>
  <c r="I24" i="1"/>
  <c r="I105" i="1" l="1"/>
  <c r="E105" i="1"/>
  <c r="L95" i="1" l="1"/>
  <c r="L94" i="1" l="1"/>
  <c r="L92" i="1"/>
  <c r="L91" i="1"/>
  <c r="L90" i="1"/>
  <c r="H97" i="1"/>
  <c r="H96" i="1"/>
  <c r="H95" i="1"/>
  <c r="H94" i="1"/>
  <c r="H93" i="1"/>
  <c r="L93" i="1"/>
  <c r="H92" i="1" l="1"/>
  <c r="H91" i="1" s="1"/>
</calcChain>
</file>

<file path=xl/sharedStrings.xml><?xml version="1.0" encoding="utf-8"?>
<sst xmlns="http://schemas.openxmlformats.org/spreadsheetml/2006/main" count="353" uniqueCount="202">
  <si>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</si>
  <si>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</si>
  <si>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</si>
  <si>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</si>
  <si>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</si>
  <si>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</si>
  <si>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</si>
  <si>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</si>
  <si>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</si>
  <si>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</si>
  <si>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СУДЬЯ НА ФИНИШЕ:</t>
  </si>
  <si>
    <t>МЕСТО</t>
  </si>
  <si>
    <t>НОМЕР</t>
  </si>
  <si>
    <t>ФАМИЛИЯ ИМЯ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</si>
  <si>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</si>
  <si>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</si>
  <si>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</si>
  <si>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</si>
  <si>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</si>
  <si>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</si>
  <si>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</si>
  <si>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Республика Адыгея</t>
  </si>
  <si>
    <t>Санкт-Петербург</t>
  </si>
  <si>
    <t>Самарская область</t>
  </si>
  <si>
    <t>КМС</t>
  </si>
  <si>
    <t>Тульская область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</si>
  <si>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</si>
  <si>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</si>
  <si>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</si>
  <si>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</si>
  <si>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</si>
  <si>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шоссе - групповая горная гонка</t>
  </si>
  <si>
    <t>МСМК</t>
  </si>
  <si>
    <t>МС</t>
  </si>
  <si>
    <t>№ ВРВС: 0080651811Я</t>
  </si>
  <si>
    <t>НФ</t>
  </si>
  <si>
    <t>НС</t>
  </si>
  <si>
    <t>Субъектов РФ</t>
  </si>
  <si>
    <t>ЗМС</t>
  </si>
  <si>
    <t>Заявлено</t>
  </si>
  <si>
    <t>Стартовало</t>
  </si>
  <si>
    <t>Финишировало</t>
  </si>
  <si>
    <t>Лимит времени</t>
  </si>
  <si>
    <t>1 СР</t>
  </si>
  <si>
    <t>Н. финишировало</t>
  </si>
  <si>
    <t>Дисквалифицировано</t>
  </si>
  <si>
    <t>Н. стартовало</t>
  </si>
  <si>
    <t>UCI ID</t>
  </si>
  <si>
    <t>2 СР</t>
  </si>
  <si>
    <t>Министерство физической культуры и спорта Краснодарского края</t>
  </si>
  <si>
    <t>Федерация велосипедного спорта Кубани</t>
  </si>
  <si>
    <t>ПЕРВЕНСТВО РОССИИ</t>
  </si>
  <si>
    <t>Юноши 15-16 лет</t>
  </si>
  <si>
    <r>
      <rPr>
        <b/>
        <sz val="11"/>
        <color theme="1"/>
        <rFont val="Calibri"/>
        <family val="2"/>
        <charset val="204"/>
        <scheme val="minor"/>
      </rPr>
      <t xml:space="preserve">ОКОНЧАНИЕ ГОНКИ: </t>
    </r>
    <r>
      <rPr>
        <sz val="11"/>
        <color theme="1"/>
        <rFont val="Calibri"/>
        <family val="2"/>
        <charset val="204"/>
        <scheme val="minor"/>
      </rPr>
      <t xml:space="preserve">13ч 50м  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</si>
  <si>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Анапа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</si>
  <si>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25 сентября 2021 года</t>
    </r>
  </si>
  <si>
    <t>№ ЕКП 2021: 32515</t>
  </si>
  <si>
    <r>
      <rPr>
        <sz val="10"/>
        <rFont val="Calibri"/>
        <family val="2"/>
        <charset val="204"/>
      </rPr>
      <t>МЕЛЬНИК А,И. (ВК, г. Краснодар)</t>
    </r>
  </si>
  <si>
    <r>
      <rPr>
        <sz val="10"/>
        <rFont val="Calibri"/>
        <family val="2"/>
        <charset val="204"/>
      </rPr>
      <t>СОЛУКОВА Н.В. (ВК, г. Краснодар)</t>
    </r>
  </si>
  <si>
    <r>
      <rPr>
        <sz val="10"/>
        <rFont val="Calibri"/>
        <family val="2"/>
        <charset val="204"/>
      </rPr>
      <t>ЮДИНА Л.В. (ВК, г.Анапа)</t>
    </r>
  </si>
  <si>
    <t xml:space="preserve">НАЗВАНИЕ ТРАССЫ / РЕГ. НОМЕР: </t>
  </si>
  <si>
    <t xml:space="preserve">МАКСИМАЛЬНЫЙ ПЕРЕПАД (HD): </t>
  </si>
  <si>
    <t xml:space="preserve">СУММА ПЕРЕПАДОВ (ТС): </t>
  </si>
  <si>
    <t>ДИСТАНЦИЯ: ДЛИНА КРУГА/КРУГОВ</t>
  </si>
  <si>
    <t>26,7 км/3</t>
  </si>
  <si>
    <t>САВЕКИН Илья</t>
  </si>
  <si>
    <t>17.05.2005</t>
  </si>
  <si>
    <t>ЛУНИН Михаил</t>
  </si>
  <si>
    <t>27.09.2005</t>
  </si>
  <si>
    <t>ТОКАРЕВ Матвей</t>
  </si>
  <si>
    <t>21.04.2006</t>
  </si>
  <si>
    <t>ПЕРЕПЕЛИЦА Вадим</t>
  </si>
  <si>
    <t>03.10.2005</t>
  </si>
  <si>
    <t>ГОНЧАРОВ Владимир</t>
  </si>
  <si>
    <t>12.08.2005</t>
  </si>
  <si>
    <t>ШИШКОВ Степан</t>
  </si>
  <si>
    <t>08.03.2005</t>
  </si>
  <si>
    <t>Саратовская область</t>
  </si>
  <si>
    <t>АЗИЗА Али</t>
  </si>
  <si>
    <t>21.09.2007</t>
  </si>
  <si>
    <t>БЕЛОУСОВ Иван</t>
  </si>
  <si>
    <t>16.05.2006</t>
  </si>
  <si>
    <t>КУЗНЕЦОВ Руслан</t>
  </si>
  <si>
    <t>14.03.2005</t>
  </si>
  <si>
    <t>КАЗАКОВ Даниил</t>
  </si>
  <si>
    <t>08.01.2005</t>
  </si>
  <si>
    <t>ПОПОВ Максим</t>
  </si>
  <si>
    <t>18.02.2006</t>
  </si>
  <si>
    <t>НИКОНОВ Александр</t>
  </si>
  <si>
    <t>07.06.2006</t>
  </si>
  <si>
    <t>ДЕМИРЧЯН Артак</t>
  </si>
  <si>
    <t>09.06.2007</t>
  </si>
  <si>
    <t>ХОВМЕНЕЦ Михаил</t>
  </si>
  <si>
    <t>07.09.2005</t>
  </si>
  <si>
    <t>ИВАНКОВ Ян</t>
  </si>
  <si>
    <t>06.01.2005</t>
  </si>
  <si>
    <t>Республика Крым</t>
  </si>
  <si>
    <t>СЕРГЕЕВ Егор</t>
  </si>
  <si>
    <t>03.06.2006</t>
  </si>
  <si>
    <t>УЖЕВКО Роман</t>
  </si>
  <si>
    <t>10.03.2005</t>
  </si>
  <si>
    <t>ПРОСАНДЕЕВ Ярослав</t>
  </si>
  <si>
    <t>10.03.2007</t>
  </si>
  <si>
    <t>АЛЕКСЕЕВ Никита</t>
  </si>
  <si>
    <t>19.11.2005</t>
  </si>
  <si>
    <t>СЕВАСТЬЯНОВ Тмофей</t>
  </si>
  <si>
    <t>16.04.2006</t>
  </si>
  <si>
    <t>ШУМИЛИН Егор</t>
  </si>
  <si>
    <t>08.07.2005</t>
  </si>
  <si>
    <t>ИСЛАМОВ Илья</t>
  </si>
  <si>
    <t>17.06.2006</t>
  </si>
  <si>
    <t>ДРЮКОВ Дмитрий</t>
  </si>
  <si>
    <t>20.07.2006</t>
  </si>
  <si>
    <t>БОРТНИКОВ Георгий</t>
  </si>
  <si>
    <t>15.08.2006</t>
  </si>
  <si>
    <t>БОНДАРЕНКО Мирон</t>
  </si>
  <si>
    <t>10.04.2005</t>
  </si>
  <si>
    <t>ПАВЛОВСКИЙ Дмитрий</t>
  </si>
  <si>
    <t>22.09.2007</t>
  </si>
  <si>
    <t>3 СР</t>
  </si>
  <si>
    <t>ПОПОВ Марк</t>
  </si>
  <si>
    <t>17.05.2007</t>
  </si>
  <si>
    <t>КОВАЛЕВ Ефим</t>
  </si>
  <si>
    <t>24.11.2006</t>
  </si>
  <si>
    <t>Калининградская область</t>
  </si>
  <si>
    <t>ГРЕБЕНЮКОВ Никита</t>
  </si>
  <si>
    <t>23.05.2005</t>
  </si>
  <si>
    <t>МАЛЯНОВ Семен</t>
  </si>
  <si>
    <t>31.08.2006</t>
  </si>
  <si>
    <t>АВЕРИН Валентин</t>
  </si>
  <si>
    <t>01.07.2005</t>
  </si>
  <si>
    <t>Ульяновская область</t>
  </si>
  <si>
    <t>КЕРНИЦКИЙ Максим</t>
  </si>
  <si>
    <t>23.09.2006</t>
  </si>
  <si>
    <t>ЗЕМЕНОВ Илья</t>
  </si>
  <si>
    <t>23.01.2005</t>
  </si>
  <si>
    <t>Краснодарский край</t>
  </si>
  <si>
    <t>ГРЕЧИШКИН Вадим</t>
  </si>
  <si>
    <t>11.07.2007</t>
  </si>
  <si>
    <t>ЧЕРНЕНОК Лев</t>
  </si>
  <si>
    <t>14.07.2006</t>
  </si>
  <si>
    <t>ЗОТОВ Арсентий</t>
  </si>
  <si>
    <t>12.07.2005</t>
  </si>
  <si>
    <t>МЫЦОВ Данила</t>
  </si>
  <si>
    <t>ШАРАПА Иван</t>
  </si>
  <si>
    <t>16.01.2006</t>
  </si>
  <si>
    <t>АСАТРЯН Зорик</t>
  </si>
  <si>
    <t>21.06.2005</t>
  </si>
  <si>
    <t>МАМУЛИН Дмитрий</t>
  </si>
  <si>
    <t>01.02.2006</t>
  </si>
  <si>
    <t>САРОЯН Артур</t>
  </si>
  <si>
    <t>12.11.2006</t>
  </si>
  <si>
    <t>МЕЛЬНИКОВ Павел</t>
  </si>
  <si>
    <t>10.06.2005</t>
  </si>
  <si>
    <t>БАЛУХИН Даниил</t>
  </si>
  <si>
    <t>03.10.2006</t>
  </si>
  <si>
    <t>НЕСТЕРОВ Дмитрий</t>
  </si>
  <si>
    <t>09.04.2006</t>
  </si>
  <si>
    <t>ЛОБЧУК Дмитрий</t>
  </si>
  <si>
    <t>06.06.2006</t>
  </si>
  <si>
    <t>ТЛЮСТАНГЕЛОВ Даниил</t>
  </si>
  <si>
    <t>04.01.2006</t>
  </si>
  <si>
    <t>ДАВЫДОВ Егор</t>
  </si>
  <si>
    <t>01.05.2006</t>
  </si>
  <si>
    <t>БЕЛОРУСОВ Дмитрий</t>
  </si>
  <si>
    <t>12.12.2006</t>
  </si>
  <si>
    <t>ВОЛКОВ Иван</t>
  </si>
  <si>
    <t>05.01.2006</t>
  </si>
  <si>
    <t>СМАГИН Александр</t>
  </si>
  <si>
    <t>19.04.2006</t>
  </si>
  <si>
    <t>КЛЕТУШКИН Игорь</t>
  </si>
  <si>
    <t>ДРАНИШНИКОВ Арсений</t>
  </si>
  <si>
    <t>02.01.2006</t>
  </si>
  <si>
    <t>ДЕКАНТЕ Артем</t>
  </si>
  <si>
    <t>07.11.2006</t>
  </si>
  <si>
    <t>ГОМЕНЮК Егор</t>
  </si>
  <si>
    <t>25.11.2006</t>
  </si>
  <si>
    <t>КУРИЛО Алексей</t>
  </si>
  <si>
    <t>22.03.2005</t>
  </si>
  <si>
    <t>ОНОЩЕНКО Георгий</t>
  </si>
  <si>
    <t>28.07.2005</t>
  </si>
  <si>
    <t>ЩЕРБАКОВ Даниил</t>
  </si>
  <si>
    <t>ТРИФОНОВ Степан</t>
  </si>
  <si>
    <t>28.03.2006</t>
  </si>
  <si>
    <t>ГУРЬЕВ Роман</t>
  </si>
  <si>
    <t>05.05.2006</t>
  </si>
  <si>
    <t>АХМЕДОВ Амир</t>
  </si>
  <si>
    <t>21.02.2006</t>
  </si>
  <si>
    <t>БУЛОВЦЕВ Владислав</t>
  </si>
  <si>
    <t>19.03.2006</t>
  </si>
  <si>
    <t>САДЫКОВ Илья</t>
  </si>
  <si>
    <t>02.08.2006</t>
  </si>
  <si>
    <t>БОРИСОВ Денис</t>
  </si>
  <si>
    <t>24.04.2006</t>
  </si>
  <si>
    <t>ЕМЕЛИН Даниил</t>
  </si>
  <si>
    <t>НИКОЛАЕВ Илья</t>
  </si>
  <si>
    <t>ДАТА РОЖД.</t>
  </si>
  <si>
    <t>Температура: +17</t>
  </si>
  <si>
    <t>Влажность: 51%</t>
  </si>
  <si>
    <t>Осадки: ясно</t>
  </si>
  <si>
    <t>Ветер: 3 м/с (с/з)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</si>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</sst>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7" formatCode="dd/mm/yyyy"/>
    <numFmt numFmtId="168" formatCode="h:mm:ss.00"/>
    <numFmt numFmtId="169" formatCode="hh:mm:ss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14" fillId="0" borderId="0"/>
    <xf numFmtId="0" fontId="14" fillId="0" borderId="0"/>
    <xf numFmtId="0" fontId="4" fillId="0" borderId="0"/>
  </cellStyleXfs>
  <cellXfs count="168">
    <xf numFmtId="0" fontId="0" fillId="0" borderId="0" xfId="0"/>
    <xf numFmtId="0" fontId="6" fillId="0" borderId="0" xfId="1" applyFont="1" applyBorder="1" applyAlignment="1">
      <alignment vertical="center"/>
    </xf>
    <xf numFmtId="0" fontId="6" fillId="0" borderId="0" xfId="1" applyFont="1"/>
    <xf numFmtId="0" fontId="5" fillId="0" borderId="0" xfId="1" applyFont="1" applyBorder="1" applyAlignment="1">
      <alignment vertical="center"/>
    </xf>
    <xf numFmtId="0" fontId="8" fillId="0" borderId="1" xfId="1" applyNumberFormat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1" fillId="0" borderId="8" xfId="1" applyFont="1" applyBorder="1" applyAlignment="1">
      <alignment horizontal="center" vertical="center"/>
    </xf>
    <xf numFmtId="0" fontId="6" fillId="0" borderId="8" xfId="1" applyFont="1" applyBorder="1"/>
    <xf numFmtId="0" fontId="11" fillId="0" borderId="8" xfId="1" applyFont="1" applyBorder="1" applyAlignment="1">
      <alignment vertical="center"/>
    </xf>
    <xf numFmtId="0" fontId="12" fillId="0" borderId="8" xfId="1" applyFont="1" applyBorder="1" applyAlignment="1">
      <alignment horizontal="right" vertical="center"/>
    </xf>
    <xf numFmtId="0" fontId="12" fillId="0" borderId="9" xfId="1" applyFont="1" applyBorder="1" applyAlignment="1">
      <alignment horizontal="right" vertical="center"/>
    </xf>
    <xf numFmtId="0" fontId="10" fillId="0" borderId="10" xfId="1" applyFont="1" applyFill="1" applyBorder="1" applyAlignment="1">
      <alignment horizontal="left" vertical="center"/>
    </xf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12" fillId="0" borderId="11" xfId="1" applyFont="1" applyBorder="1" applyAlignment="1">
      <alignment horizontal="right" vertical="center"/>
    </xf>
    <xf numFmtId="0" fontId="12" fillId="0" borderId="12" xfId="1" applyFont="1" applyBorder="1" applyAlignment="1">
      <alignment horizontal="right" vertical="center"/>
    </xf>
    <xf numFmtId="0" fontId="10" fillId="2" borderId="16" xfId="1" applyFont="1" applyFill="1" applyBorder="1" applyAlignment="1">
      <alignment vertical="center"/>
    </xf>
    <xf numFmtId="0" fontId="10" fillId="2" borderId="14" xfId="1" applyFont="1" applyFill="1" applyBorder="1" applyAlignment="1">
      <alignment vertical="center"/>
    </xf>
    <xf numFmtId="0" fontId="10" fillId="2" borderId="17" xfId="1" applyFont="1" applyFill="1" applyBorder="1" applyAlignment="1">
      <alignment vertical="center"/>
    </xf>
    <xf numFmtId="0" fontId="10" fillId="0" borderId="13" xfId="1" applyFont="1" applyFill="1" applyBorder="1" applyAlignment="1">
      <alignment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49" fontId="11" fillId="0" borderId="17" xfId="1" applyNumberFormat="1" applyFont="1" applyFill="1" applyBorder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6" fillId="0" borderId="22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left" vertical="center" wrapText="1"/>
    </xf>
    <xf numFmtId="164" fontId="6" fillId="0" borderId="22" xfId="1" applyNumberFormat="1" applyFont="1" applyFill="1" applyBorder="1" applyAlignment="1">
      <alignment horizontal="center" vertical="center" wrapText="1"/>
    </xf>
    <xf numFmtId="0" fontId="6" fillId="0" borderId="22" xfId="3" applyFont="1" applyFill="1" applyBorder="1" applyAlignment="1">
      <alignment horizontal="center" vertical="center" wrapText="1"/>
    </xf>
    <xf numFmtId="0" fontId="6" fillId="0" borderId="22" xfId="1" applyNumberFormat="1" applyFont="1" applyFill="1" applyBorder="1" applyAlignment="1" applyProtection="1">
      <alignment horizontal="center" vertical="center"/>
    </xf>
    <xf numFmtId="0" fontId="16" fillId="0" borderId="22" xfId="3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left" vertical="center" wrapText="1"/>
    </xf>
    <xf numFmtId="0" fontId="6" fillId="0" borderId="22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 wrapText="1"/>
    </xf>
    <xf numFmtId="47" fontId="6" fillId="3" borderId="22" xfId="1" applyNumberFormat="1" applyFont="1" applyFill="1" applyBorder="1" applyAlignment="1">
      <alignment horizontal="center" vertical="center"/>
    </xf>
    <xf numFmtId="0" fontId="6" fillId="3" borderId="22" xfId="1" applyNumberFormat="1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>
      <alignment vertical="center"/>
    </xf>
    <xf numFmtId="0" fontId="6" fillId="3" borderId="22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justify"/>
    </xf>
    <xf numFmtId="0" fontId="17" fillId="0" borderId="3" xfId="3" applyFont="1" applyFill="1" applyBorder="1" applyAlignment="1">
      <alignment vertical="center" wrapText="1"/>
    </xf>
    <xf numFmtId="0" fontId="18" fillId="0" borderId="3" xfId="1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19" fillId="0" borderId="5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2" fontId="6" fillId="3" borderId="22" xfId="1" applyNumberFormat="1" applyFont="1" applyFill="1" applyBorder="1" applyAlignment="1">
      <alignment horizontal="center" vertical="center"/>
    </xf>
    <xf numFmtId="167" fontId="6" fillId="0" borderId="22" xfId="1" applyNumberFormat="1" applyFont="1" applyFill="1" applyBorder="1" applyAlignment="1">
      <alignment horizontal="center" vertical="center"/>
    </xf>
    <xf numFmtId="167" fontId="6" fillId="0" borderId="22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4" xfId="0" quotePrefix="1" applyFont="1" applyBorder="1" applyAlignment="1">
      <alignment vertical="center"/>
    </xf>
    <xf numFmtId="14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center" vertical="center"/>
    </xf>
    <xf numFmtId="168" fontId="6" fillId="0" borderId="29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9" fontId="6" fillId="0" borderId="14" xfId="0" applyNumberFormat="1" applyFont="1" applyBorder="1" applyAlignment="1">
      <alignment horizontal="left" vertical="center"/>
    </xf>
    <xf numFmtId="14" fontId="6" fillId="0" borderId="21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49" fontId="6" fillId="0" borderId="16" xfId="0" applyNumberFormat="1" applyFont="1" applyBorder="1" applyAlignment="1">
      <alignment horizontal="left" vertical="center"/>
    </xf>
    <xf numFmtId="168" fontId="6" fillId="0" borderId="21" xfId="0" applyNumberFormat="1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14" fontId="6" fillId="0" borderId="32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68" fontId="6" fillId="0" borderId="32" xfId="0" applyNumberFormat="1" applyFont="1" applyBorder="1" applyAlignment="1">
      <alignment vertical="center"/>
    </xf>
    <xf numFmtId="2" fontId="6" fillId="0" borderId="3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10" fillId="2" borderId="15" xfId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1" fillId="0" borderId="15" xfId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/>
    </xf>
    <xf numFmtId="0" fontId="0" fillId="0" borderId="34" xfId="0" applyFont="1" applyBorder="1" applyAlignment="1">
      <alignment horizontal="right" vertical="center"/>
    </xf>
    <xf numFmtId="0" fontId="11" fillId="0" borderId="27" xfId="1" applyNumberFormat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vertical="center"/>
    </xf>
    <xf numFmtId="0" fontId="6" fillId="0" borderId="27" xfId="1" applyFont="1" applyBorder="1" applyAlignment="1">
      <alignment horizontal="center" vertical="center"/>
    </xf>
    <xf numFmtId="0" fontId="6" fillId="0" borderId="27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0" fontId="15" fillId="0" borderId="35" xfId="1" applyFont="1" applyBorder="1" applyAlignment="1">
      <alignment horizontal="left" vertical="center"/>
    </xf>
    <xf numFmtId="0" fontId="6" fillId="0" borderId="36" xfId="1" applyFont="1" applyBorder="1" applyAlignment="1">
      <alignment horizontal="right" vertical="center"/>
    </xf>
    <xf numFmtId="0" fontId="13" fillId="2" borderId="37" xfId="1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 wrapText="1"/>
    </xf>
    <xf numFmtId="0" fontId="13" fillId="2" borderId="38" xfId="1" applyFont="1" applyFill="1" applyBorder="1" applyAlignment="1">
      <alignment horizontal="center" vertical="center" wrapText="1"/>
    </xf>
    <xf numFmtId="0" fontId="13" fillId="2" borderId="39" xfId="1" applyFont="1" applyFill="1" applyBorder="1" applyAlignment="1">
      <alignment horizontal="center" vertical="center" wrapText="1"/>
    </xf>
    <xf numFmtId="0" fontId="13" fillId="2" borderId="40" xfId="1" applyFont="1" applyFill="1" applyBorder="1" applyAlignment="1">
      <alignment horizontal="center" vertical="center"/>
    </xf>
    <xf numFmtId="0" fontId="13" fillId="2" borderId="22" xfId="2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2" borderId="41" xfId="1" applyFont="1" applyFill="1" applyBorder="1" applyAlignment="1">
      <alignment horizontal="center" vertical="center" wrapText="1"/>
    </xf>
    <xf numFmtId="0" fontId="6" fillId="3" borderId="40" xfId="1" applyFont="1" applyFill="1" applyBorder="1" applyAlignment="1">
      <alignment horizontal="center" vertical="center"/>
    </xf>
    <xf numFmtId="0" fontId="6" fillId="0" borderId="41" xfId="1" applyNumberFormat="1" applyFont="1" applyFill="1" applyBorder="1" applyAlignment="1" applyProtection="1">
      <alignment horizontal="center" vertical="center" wrapText="1"/>
    </xf>
    <xf numFmtId="0" fontId="6" fillId="3" borderId="40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/>
    </xf>
    <xf numFmtId="0" fontId="6" fillId="0" borderId="41" xfId="1" applyFont="1" applyBorder="1" applyAlignment="1">
      <alignment horizontal="center" vertical="center" wrapText="1"/>
    </xf>
    <xf numFmtId="0" fontId="6" fillId="3" borderId="41" xfId="1" applyNumberFormat="1" applyFont="1" applyFill="1" applyBorder="1" applyAlignment="1" applyProtection="1">
      <alignment horizontal="center" vertical="center" wrapText="1"/>
    </xf>
    <xf numFmtId="0" fontId="6" fillId="3" borderId="41" xfId="1" applyFont="1" applyFill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 wrapText="1"/>
    </xf>
    <xf numFmtId="0" fontId="6" fillId="3" borderId="42" xfId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left" vertical="center" wrapText="1"/>
    </xf>
    <xf numFmtId="167" fontId="6" fillId="0" borderId="43" xfId="1" applyNumberFormat="1" applyFont="1" applyFill="1" applyBorder="1" applyAlignment="1">
      <alignment horizontal="center" vertical="center"/>
    </xf>
    <xf numFmtId="164" fontId="6" fillId="0" borderId="43" xfId="1" applyNumberFormat="1" applyFont="1" applyFill="1" applyBorder="1" applyAlignment="1">
      <alignment horizontal="center" vertical="center" wrapText="1"/>
    </xf>
    <xf numFmtId="47" fontId="6" fillId="3" borderId="43" xfId="1" applyNumberFormat="1" applyFont="1" applyFill="1" applyBorder="1" applyAlignment="1">
      <alignment horizontal="center" vertical="center"/>
    </xf>
    <xf numFmtId="2" fontId="6" fillId="3" borderId="43" xfId="1" applyNumberFormat="1" applyFont="1" applyFill="1" applyBorder="1" applyAlignment="1">
      <alignment horizontal="center" vertical="center"/>
    </xf>
    <xf numFmtId="0" fontId="6" fillId="3" borderId="43" xfId="1" applyNumberFormat="1" applyFont="1" applyFill="1" applyBorder="1" applyAlignment="1" applyProtection="1">
      <alignment horizontal="center" vertical="center"/>
    </xf>
    <xf numFmtId="0" fontId="6" fillId="3" borderId="44" xfId="1" applyFont="1" applyFill="1" applyBorder="1" applyAlignment="1">
      <alignment horizontal="center" vertical="center"/>
    </xf>
    <xf numFmtId="169" fontId="6" fillId="0" borderId="22" xfId="1" applyNumberFormat="1" applyFont="1" applyBorder="1" applyAlignment="1">
      <alignment horizontal="center" vertical="center"/>
    </xf>
    <xf numFmtId="169" fontId="6" fillId="0" borderId="22" xfId="1" applyNumberFormat="1" applyFont="1" applyFill="1" applyBorder="1" applyAlignment="1">
      <alignment horizontal="center" vertical="center"/>
    </xf>
    <xf numFmtId="169" fontId="6" fillId="0" borderId="43" xfId="1" applyNumberFormat="1" applyFont="1" applyFill="1" applyBorder="1" applyAlignment="1">
      <alignment horizontal="center" vertical="center"/>
    </xf>
    <xf numFmtId="169" fontId="6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_ID4938_RS_1" xfId="3"/>
    <cellStyle name="Обычный_Стартовый протокол Смирнов_20101106_Resul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231326</xdr:colOff>
      <xdr:row>0</xdr:row>
      <xdr:rowOff>96310</xdr:rowOff>
    </xdr:from>
    <xdr:to>
      <xdr:col>3</xdr:col>
      <xdr:colOff>104774</xdr:colOff>
      <xdr:row>3</xdr:row>
      <xdr:rowOff>94846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776" y="96310"/>
          <a:ext cx="787849" cy="665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97632</xdr:colOff>
      <xdr:row>3</xdr:row>
      <xdr:rowOff>145579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4425" cy="812329"/>
        </a:xfrm>
        <a:prstGeom prst="rect">
          <a:avLst/>
        </a:prstGeom>
      </xdr:spPr>
    </xdr:pic>
    <xdr:clientData/>
  </xdr:twoCellAnchor>
  <xdr:oneCellAnchor>
    <xdr:from>
      <xdr:col>11</xdr:col>
      <xdr:colOff>125688</xdr:colOff>
      <xdr:row>0</xdr:row>
      <xdr:rowOff>76199</xdr:rowOff>
    </xdr:from>
    <xdr:ext cx="710082" cy="638175"/>
    <xdr:pic>
      <xdr:nvPicPr>
        <xdr:cNvPr id="6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41088" y="76199"/>
          <a:ext cx="710082" cy="638175"/>
        </a:xfrm>
        <a:prstGeom prst="rect">
          <a:avLst/>
        </a:prstGeom>
      </xdr:spPr>
    </xdr:pic>
    <xdr:clientData/>
  </xdr:oneCellAnchor>
  <xdr:oneCellAnchor>
    <xdr:from>
      <xdr:col>6</xdr:col>
      <xdr:colOff>161925</xdr:colOff>
      <xdr:row>99</xdr:row>
      <xdr:rowOff>76200</xdr:rowOff>
    </xdr:from>
    <xdr:ext cx="695325" cy="628650"/>
    <xdr:pic>
      <xdr:nvPicPr>
        <xdr:cNvPr id="7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3466" t="13499" r="35928" b="17967"/>
        <a:stretch/>
      </xdr:blipFill>
      <xdr:spPr>
        <a:xfrm>
          <a:off x="4686300" y="20764500"/>
          <a:ext cx="695325" cy="628650"/>
        </a:xfrm>
        <a:prstGeom prst="rect">
          <a:avLst/>
        </a:prstGeom>
      </xdr:spPr>
    </xdr:pic>
    <xdr:clientData/>
  </xdr:oneCellAnchor>
  <xdr:oneCellAnchor>
    <xdr:from>
      <xdr:col>9</xdr:col>
      <xdr:colOff>514350</xdr:colOff>
      <xdr:row>99</xdr:row>
      <xdr:rowOff>66674</xdr:rowOff>
    </xdr:from>
    <xdr:ext cx="714375" cy="695325"/>
    <xdr:pic>
      <xdr:nvPicPr>
        <xdr:cNvPr id="8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9908" t="7268" r="9195" b="16928"/>
        <a:stretch/>
      </xdr:blipFill>
      <xdr:spPr>
        <a:xfrm>
          <a:off x="8020050" y="20754974"/>
          <a:ext cx="714375" cy="695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115"/>
  <sheetViews>
    <sheetView tabSelected="1" view="pageBreakPreview" topLeftCell="A64" zoomScale="80" zoomScaleSheetLayoutView="80" workbookViewId="0">
      <selection activeCell="A21" sqref="A21:L87"/>
    </sheetView>
  </sheetViews>
  <sheetFormatPr defaultRowHeight="12.75" x14ac:dyDescent="0.2"/>
  <cols>
    <col min="1" max="1" width="7" style="1" customWidth="1"/>
    <col min="2" max="2" width="8.140625" style="49" customWidth="1"/>
    <col min="3" max="3" width="13.7109375" style="49" customWidth="1"/>
    <col min="4" max="4" width="22" style="1" customWidth="1"/>
    <col min="5" max="5" width="11.28515625" style="1" customWidth="1"/>
    <col min="6" max="6" width="11" style="1" customWidth="1"/>
    <col min="7" max="7" width="24.5703125" style="1" customWidth="1"/>
    <col min="8" max="8" width="10.42578125" style="1" customWidth="1"/>
    <col min="9" max="9" width="12" style="1" customWidth="1"/>
    <col min="10" max="10" width="10.42578125" style="1" customWidth="1"/>
    <col min="11" max="11" width="13.5703125" style="1" customWidth="1"/>
    <col min="12" max="12" width="14.7109375" style="1" customWidth="1"/>
    <col min="13" max="16384" width="9.140625" style="1"/>
  </cols>
  <sheetData>
    <row r="1" spans="1:17" ht="15.7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7" ht="15.75" customHeight="1" x14ac:dyDescent="0.2">
      <c r="A2" s="122" t="s">
        <v>49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93"/>
    </row>
    <row r="3" spans="1:17" ht="2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7" ht="21" x14ac:dyDescent="0.2">
      <c r="A4" s="122" t="s">
        <v>50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O4" s="2"/>
    </row>
    <row r="5" spans="1:17" ht="6.75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O5" s="2"/>
    </row>
    <row r="6" spans="1:17" s="3" customFormat="1" ht="28.5" x14ac:dyDescent="0.2">
      <c r="A6" s="124" t="s">
        <v>51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Q6" s="2"/>
    </row>
    <row r="7" spans="1:17" s="3" customFormat="1" ht="18" customHeight="1" x14ac:dyDescent="0.2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7" s="3" customFormat="1" ht="4.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19.5" customHeight="1" thickTop="1" x14ac:dyDescent="0.2">
      <c r="A9" s="113" t="s">
        <v>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5"/>
    </row>
    <row r="10" spans="1:17" ht="18" customHeight="1" x14ac:dyDescent="0.2">
      <c r="A10" s="116" t="s">
        <v>31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8"/>
    </row>
    <row r="11" spans="1:17" ht="19.5" customHeight="1" x14ac:dyDescent="0.2">
      <c r="A11" s="116" t="s">
        <v>52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1:17" ht="5.2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7" ht="15.75" x14ac:dyDescent="0.2">
      <c r="A13" s="8" t="s">
        <v>54</v>
      </c>
      <c r="B13" s="9"/>
      <c r="C13" s="9"/>
      <c r="D13" s="10"/>
      <c r="E13" s="11"/>
      <c r="F13" s="11"/>
      <c r="G13" s="125" t="s">
        <v>4</v>
      </c>
      <c r="H13" s="11"/>
      <c r="I13" s="11"/>
      <c r="J13" s="11"/>
      <c r="K13" s="12"/>
      <c r="L13" s="13" t="s">
        <v>34</v>
      </c>
    </row>
    <row r="14" spans="1:17" ht="15.75" x14ac:dyDescent="0.2">
      <c r="A14" s="14" t="s">
        <v>55</v>
      </c>
      <c r="B14" s="15"/>
      <c r="C14" s="15"/>
      <c r="D14" s="16"/>
      <c r="E14" s="17"/>
      <c r="F14" s="17"/>
      <c r="G14" s="126" t="s">
        <v>53</v>
      </c>
      <c r="H14" s="16"/>
      <c r="I14" s="16"/>
      <c r="J14" s="16"/>
      <c r="K14" s="18"/>
      <c r="L14" s="19" t="s">
        <v>56</v>
      </c>
    </row>
    <row r="15" spans="1:17" ht="15" x14ac:dyDescent="0.2">
      <c r="A15" s="119" t="s">
        <v>5</v>
      </c>
      <c r="B15" s="120"/>
      <c r="C15" s="120"/>
      <c r="D15" s="120"/>
      <c r="E15" s="120"/>
      <c r="F15" s="120"/>
      <c r="G15" s="121"/>
      <c r="H15" s="20" t="s">
        <v>6</v>
      </c>
      <c r="I15" s="21"/>
      <c r="J15" s="21"/>
      <c r="K15" s="21"/>
      <c r="L15" s="22"/>
    </row>
    <row r="16" spans="1:17" ht="15" x14ac:dyDescent="0.2">
      <c r="A16" s="23" t="s">
        <v>7</v>
      </c>
      <c r="B16" s="24"/>
      <c r="C16" s="24"/>
      <c r="D16" s="25"/>
      <c r="E16" s="26"/>
      <c r="F16" s="25"/>
      <c r="G16" s="127"/>
      <c r="H16" s="64" t="s">
        <v>60</v>
      </c>
      <c r="I16" s="26"/>
      <c r="J16" s="26"/>
      <c r="K16" s="26"/>
      <c r="L16" s="27"/>
    </row>
    <row r="17" spans="1:12" ht="15" x14ac:dyDescent="0.2">
      <c r="A17" s="23" t="s">
        <v>8</v>
      </c>
      <c r="B17" s="24"/>
      <c r="C17" s="24"/>
      <c r="D17" s="28"/>
      <c r="E17" s="29"/>
      <c r="F17" s="25"/>
      <c r="G17" s="128" t="s">
        <v>57</v>
      </c>
      <c r="H17" s="64" t="s">
        <v>61</v>
      </c>
      <c r="I17" s="26"/>
      <c r="J17" s="26"/>
      <c r="K17" s="26"/>
      <c r="L17" s="27"/>
    </row>
    <row r="18" spans="1:12" ht="15" x14ac:dyDescent="0.2">
      <c r="A18" s="23" t="s">
        <v>9</v>
      </c>
      <c r="B18" s="24"/>
      <c r="C18" s="24"/>
      <c r="D18" s="28"/>
      <c r="E18" s="29"/>
      <c r="F18" s="25"/>
      <c r="G18" s="128" t="s">
        <v>58</v>
      </c>
      <c r="H18" s="64" t="s">
        <v>62</v>
      </c>
      <c r="I18" s="26"/>
      <c r="J18" s="26"/>
      <c r="K18" s="26"/>
      <c r="L18" s="27"/>
    </row>
    <row r="19" spans="1:12" ht="15.75" thickBot="1" x14ac:dyDescent="0.25">
      <c r="A19" s="131" t="s">
        <v>10</v>
      </c>
      <c r="B19" s="132"/>
      <c r="C19" s="132"/>
      <c r="D19" s="133"/>
      <c r="E19" s="134"/>
      <c r="F19" s="135"/>
      <c r="G19" s="129" t="s">
        <v>59</v>
      </c>
      <c r="H19" s="136" t="s">
        <v>63</v>
      </c>
      <c r="I19" s="135"/>
      <c r="J19" s="134"/>
      <c r="K19" s="130">
        <v>80</v>
      </c>
      <c r="L19" s="137" t="s">
        <v>64</v>
      </c>
    </row>
    <row r="20" spans="1:12" ht="9.75" customHeight="1" thickTop="1" thickBot="1" x14ac:dyDescent="0.25">
      <c r="A20" s="30"/>
      <c r="B20" s="31"/>
      <c r="C20" s="31"/>
      <c r="D20" s="32"/>
      <c r="E20" s="32"/>
      <c r="F20" s="32"/>
      <c r="G20" s="32"/>
      <c r="H20" s="32"/>
      <c r="I20" s="32"/>
      <c r="J20" s="32"/>
      <c r="K20" s="32"/>
      <c r="L20" s="33"/>
    </row>
    <row r="21" spans="1:12" s="34" customFormat="1" ht="21" customHeight="1" thickTop="1" x14ac:dyDescent="0.2">
      <c r="A21" s="138" t="s">
        <v>11</v>
      </c>
      <c r="B21" s="139" t="s">
        <v>12</v>
      </c>
      <c r="C21" s="139" t="s">
        <v>47</v>
      </c>
      <c r="D21" s="139" t="s">
        <v>13</v>
      </c>
      <c r="E21" s="139" t="s">
        <v>196</v>
      </c>
      <c r="F21" s="139" t="s">
        <v>14</v>
      </c>
      <c r="G21" s="139" t="s">
        <v>15</v>
      </c>
      <c r="H21" s="139" t="s">
        <v>16</v>
      </c>
      <c r="I21" s="139" t="s">
        <v>17</v>
      </c>
      <c r="J21" s="139" t="s">
        <v>18</v>
      </c>
      <c r="K21" s="140" t="s">
        <v>19</v>
      </c>
      <c r="L21" s="141" t="s">
        <v>20</v>
      </c>
    </row>
    <row r="22" spans="1:12" s="34" customFormat="1" ht="13.5" customHeight="1" x14ac:dyDescent="0.2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4"/>
      <c r="L22" s="145"/>
    </row>
    <row r="23" spans="1:12" ht="17.25" customHeight="1" x14ac:dyDescent="0.2">
      <c r="A23" s="146">
        <v>1</v>
      </c>
      <c r="B23" s="35">
        <v>19</v>
      </c>
      <c r="C23" s="35">
        <v>10090936672</v>
      </c>
      <c r="D23" s="36" t="s">
        <v>65</v>
      </c>
      <c r="E23" s="67" t="s">
        <v>66</v>
      </c>
      <c r="F23" s="37" t="s">
        <v>24</v>
      </c>
      <c r="G23" s="38" t="s">
        <v>22</v>
      </c>
      <c r="H23" s="163">
        <v>8.6770833333333339E-2</v>
      </c>
      <c r="I23" s="163"/>
      <c r="J23" s="167">
        <f>IFERROR($K$19*3600/(HOUR(H23)*3600+MINUTE(H23)*60+SECOND(H23)),"")</f>
        <v>38.415366146458581</v>
      </c>
      <c r="K23" s="39" t="s">
        <v>24</v>
      </c>
      <c r="L23" s="147"/>
    </row>
    <row r="24" spans="1:12" ht="17.25" customHeight="1" x14ac:dyDescent="0.2">
      <c r="A24" s="148">
        <v>2</v>
      </c>
      <c r="B24" s="35">
        <v>7</v>
      </c>
      <c r="C24" s="35">
        <v>10080977301</v>
      </c>
      <c r="D24" s="36" t="s">
        <v>67</v>
      </c>
      <c r="E24" s="67" t="s">
        <v>68</v>
      </c>
      <c r="F24" s="37" t="s">
        <v>24</v>
      </c>
      <c r="G24" s="40" t="s">
        <v>22</v>
      </c>
      <c r="H24" s="163">
        <v>8.6932870370370383E-2</v>
      </c>
      <c r="I24" s="166">
        <f t="shared" ref="I24:I66" si="0">H24-$H$23</f>
        <v>1.6203703703704386E-4</v>
      </c>
      <c r="J24" s="167">
        <f t="shared" ref="J24:J66" si="1">IFERROR($K$19*3600/(HOUR(H24)*3600+MINUTE(H24)*60+SECOND(H24)),"")</f>
        <v>38.343762481693517</v>
      </c>
      <c r="K24" s="39" t="s">
        <v>24</v>
      </c>
      <c r="L24" s="147"/>
    </row>
    <row r="25" spans="1:12" ht="17.25" customHeight="1" x14ac:dyDescent="0.2">
      <c r="A25" s="148">
        <v>3</v>
      </c>
      <c r="B25" s="41">
        <v>23</v>
      </c>
      <c r="C25" s="41">
        <v>10092621745</v>
      </c>
      <c r="D25" s="42" t="s">
        <v>69</v>
      </c>
      <c r="E25" s="68" t="s">
        <v>70</v>
      </c>
      <c r="F25" s="37" t="s">
        <v>43</v>
      </c>
      <c r="G25" s="40" t="s">
        <v>22</v>
      </c>
      <c r="H25" s="163">
        <v>8.700231481481481E-2</v>
      </c>
      <c r="I25" s="166">
        <f t="shared" si="0"/>
        <v>2.3148148148147141E-4</v>
      </c>
      <c r="J25" s="167">
        <f t="shared" si="1"/>
        <v>38.313156844485832</v>
      </c>
      <c r="K25" s="39" t="s">
        <v>24</v>
      </c>
      <c r="L25" s="147"/>
    </row>
    <row r="26" spans="1:12" ht="17.25" customHeight="1" x14ac:dyDescent="0.2">
      <c r="A26" s="146">
        <v>4</v>
      </c>
      <c r="B26" s="41">
        <v>31</v>
      </c>
      <c r="C26" s="41">
        <v>10119333525</v>
      </c>
      <c r="D26" s="42" t="s">
        <v>71</v>
      </c>
      <c r="E26" s="68" t="s">
        <v>72</v>
      </c>
      <c r="F26" s="37" t="s">
        <v>24</v>
      </c>
      <c r="G26" s="35" t="s">
        <v>21</v>
      </c>
      <c r="H26" s="163">
        <v>8.7141203703703707E-2</v>
      </c>
      <c r="I26" s="166">
        <f t="shared" si="0"/>
        <v>3.7037037037036813E-4</v>
      </c>
      <c r="J26" s="167">
        <f t="shared" si="1"/>
        <v>38.252091911276395</v>
      </c>
      <c r="K26" s="39" t="s">
        <v>24</v>
      </c>
      <c r="L26" s="147"/>
    </row>
    <row r="27" spans="1:12" ht="17.25" customHeight="1" x14ac:dyDescent="0.2">
      <c r="A27" s="148">
        <v>5</v>
      </c>
      <c r="B27" s="41">
        <v>6</v>
      </c>
      <c r="C27" s="41">
        <v>10079259993</v>
      </c>
      <c r="D27" s="42" t="s">
        <v>73</v>
      </c>
      <c r="E27" s="68" t="s">
        <v>74</v>
      </c>
      <c r="F27" s="37" t="s">
        <v>24</v>
      </c>
      <c r="G27" s="35" t="s">
        <v>22</v>
      </c>
      <c r="H27" s="163">
        <v>8.7268518518518523E-2</v>
      </c>
      <c r="I27" s="166">
        <f t="shared" si="0"/>
        <v>4.9768518518518434E-4</v>
      </c>
      <c r="J27" s="167">
        <f t="shared" si="1"/>
        <v>38.196286472148543</v>
      </c>
      <c r="K27" s="39" t="s">
        <v>24</v>
      </c>
      <c r="L27" s="149"/>
    </row>
    <row r="28" spans="1:12" ht="17.25" customHeight="1" x14ac:dyDescent="0.2">
      <c r="A28" s="148">
        <v>6</v>
      </c>
      <c r="B28" s="41">
        <v>1</v>
      </c>
      <c r="C28" s="41">
        <v>10078945452</v>
      </c>
      <c r="D28" s="42" t="s">
        <v>75</v>
      </c>
      <c r="E28" s="68" t="s">
        <v>76</v>
      </c>
      <c r="F28" s="37" t="s">
        <v>24</v>
      </c>
      <c r="G28" s="35" t="s">
        <v>77</v>
      </c>
      <c r="H28" s="163">
        <v>8.7268518518518523E-2</v>
      </c>
      <c r="I28" s="166">
        <f t="shared" si="0"/>
        <v>4.9768518518518434E-4</v>
      </c>
      <c r="J28" s="167">
        <f t="shared" si="1"/>
        <v>38.196286472148543</v>
      </c>
      <c r="K28" s="39" t="s">
        <v>24</v>
      </c>
      <c r="L28" s="149"/>
    </row>
    <row r="29" spans="1:12" ht="17.25" customHeight="1" x14ac:dyDescent="0.2">
      <c r="A29" s="146">
        <v>7</v>
      </c>
      <c r="B29" s="41">
        <v>13</v>
      </c>
      <c r="C29" s="41">
        <v>10091544742</v>
      </c>
      <c r="D29" s="42" t="s">
        <v>78</v>
      </c>
      <c r="E29" s="68" t="s">
        <v>79</v>
      </c>
      <c r="F29" s="37" t="s">
        <v>48</v>
      </c>
      <c r="G29" s="35" t="s">
        <v>22</v>
      </c>
      <c r="H29" s="163">
        <v>8.7268518518518523E-2</v>
      </c>
      <c r="I29" s="166">
        <f t="shared" si="0"/>
        <v>4.9768518518518434E-4</v>
      </c>
      <c r="J29" s="167">
        <f t="shared" si="1"/>
        <v>38.196286472148543</v>
      </c>
      <c r="K29" s="43" t="s">
        <v>24</v>
      </c>
      <c r="L29" s="149"/>
    </row>
    <row r="30" spans="1:12" ht="17.25" customHeight="1" x14ac:dyDescent="0.2">
      <c r="A30" s="148">
        <v>8</v>
      </c>
      <c r="B30" s="35">
        <v>24</v>
      </c>
      <c r="C30" s="35">
        <v>10084014613</v>
      </c>
      <c r="D30" s="36" t="s">
        <v>80</v>
      </c>
      <c r="E30" s="67" t="s">
        <v>81</v>
      </c>
      <c r="F30" s="37" t="s">
        <v>43</v>
      </c>
      <c r="G30" s="35" t="s">
        <v>22</v>
      </c>
      <c r="H30" s="164">
        <v>8.7372685185185192E-2</v>
      </c>
      <c r="I30" s="166">
        <f t="shared" si="0"/>
        <v>6.0185185185185341E-4</v>
      </c>
      <c r="J30" s="167">
        <f t="shared" si="1"/>
        <v>38.150748443502451</v>
      </c>
      <c r="K30" s="43" t="s">
        <v>24</v>
      </c>
      <c r="L30" s="149"/>
    </row>
    <row r="31" spans="1:12" ht="17.25" customHeight="1" x14ac:dyDescent="0.2">
      <c r="A31" s="148">
        <v>9</v>
      </c>
      <c r="B31" s="35">
        <v>20</v>
      </c>
      <c r="C31" s="35">
        <v>10097338571</v>
      </c>
      <c r="D31" s="36" t="s">
        <v>82</v>
      </c>
      <c r="E31" s="67" t="s">
        <v>83</v>
      </c>
      <c r="F31" s="37" t="s">
        <v>24</v>
      </c>
      <c r="G31" s="35" t="s">
        <v>22</v>
      </c>
      <c r="H31" s="164">
        <v>8.7696759259259252E-2</v>
      </c>
      <c r="I31" s="166">
        <f t="shared" si="0"/>
        <v>9.2592592592591338E-4</v>
      </c>
      <c r="J31" s="167">
        <f t="shared" si="1"/>
        <v>38.009766398310674</v>
      </c>
      <c r="K31" s="43"/>
      <c r="L31" s="149"/>
    </row>
    <row r="32" spans="1:12" ht="17.25" customHeight="1" x14ac:dyDescent="0.2">
      <c r="A32" s="146">
        <v>10</v>
      </c>
      <c r="B32" s="35">
        <v>21</v>
      </c>
      <c r="C32" s="35">
        <v>10097338672</v>
      </c>
      <c r="D32" s="36" t="s">
        <v>84</v>
      </c>
      <c r="E32" s="67" t="s">
        <v>85</v>
      </c>
      <c r="F32" s="37" t="s">
        <v>24</v>
      </c>
      <c r="G32" s="35" t="s">
        <v>22</v>
      </c>
      <c r="H32" s="164">
        <v>8.9687499999999989E-2</v>
      </c>
      <c r="I32" s="166">
        <f t="shared" si="0"/>
        <v>2.9166666666666508E-3</v>
      </c>
      <c r="J32" s="167">
        <f t="shared" si="1"/>
        <v>37.166085946573752</v>
      </c>
      <c r="K32" s="43"/>
      <c r="L32" s="149"/>
    </row>
    <row r="33" spans="1:12" ht="17.25" customHeight="1" x14ac:dyDescent="0.2">
      <c r="A33" s="146">
        <v>11</v>
      </c>
      <c r="B33" s="35">
        <v>27</v>
      </c>
      <c r="C33" s="35">
        <v>10095277121</v>
      </c>
      <c r="D33" s="36" t="s">
        <v>86</v>
      </c>
      <c r="E33" s="67" t="s">
        <v>87</v>
      </c>
      <c r="F33" s="37" t="s">
        <v>48</v>
      </c>
      <c r="G33" s="40" t="s">
        <v>22</v>
      </c>
      <c r="H33" s="164">
        <v>8.9918981481481475E-2</v>
      </c>
      <c r="I33" s="166">
        <f t="shared" si="0"/>
        <v>3.148148148148136E-3</v>
      </c>
      <c r="J33" s="167">
        <f t="shared" si="1"/>
        <v>37.070408031921737</v>
      </c>
      <c r="K33" s="43"/>
      <c r="L33" s="149"/>
    </row>
    <row r="34" spans="1:12" ht="17.25" customHeight="1" x14ac:dyDescent="0.2">
      <c r="A34" s="146">
        <v>12</v>
      </c>
      <c r="B34" s="35">
        <v>25</v>
      </c>
      <c r="C34" s="35">
        <v>10091550301</v>
      </c>
      <c r="D34" s="36" t="s">
        <v>88</v>
      </c>
      <c r="E34" s="67" t="s">
        <v>89</v>
      </c>
      <c r="F34" s="37" t="s">
        <v>43</v>
      </c>
      <c r="G34" s="35" t="s">
        <v>22</v>
      </c>
      <c r="H34" s="164">
        <v>9.2476851851851852E-2</v>
      </c>
      <c r="I34" s="166">
        <f t="shared" si="0"/>
        <v>5.706018518518513E-3</v>
      </c>
      <c r="J34" s="167">
        <f t="shared" si="1"/>
        <v>36.045056320400498</v>
      </c>
      <c r="K34" s="43"/>
      <c r="L34" s="149"/>
    </row>
    <row r="35" spans="1:12" ht="17.25" customHeight="1" x14ac:dyDescent="0.2">
      <c r="A35" s="146">
        <v>13</v>
      </c>
      <c r="B35" s="35">
        <v>16</v>
      </c>
      <c r="C35" s="35">
        <v>10111627378</v>
      </c>
      <c r="D35" s="36" t="s">
        <v>90</v>
      </c>
      <c r="E35" s="67" t="s">
        <v>91</v>
      </c>
      <c r="F35" s="37" t="s">
        <v>43</v>
      </c>
      <c r="G35" s="40" t="s">
        <v>22</v>
      </c>
      <c r="H35" s="164">
        <v>9.2534722222222213E-2</v>
      </c>
      <c r="I35" s="166">
        <f t="shared" si="0"/>
        <v>5.763888888888874E-3</v>
      </c>
      <c r="J35" s="167">
        <f t="shared" si="1"/>
        <v>36.022514071294559</v>
      </c>
      <c r="K35" s="43"/>
      <c r="L35" s="149"/>
    </row>
    <row r="36" spans="1:12" ht="17.25" customHeight="1" x14ac:dyDescent="0.2">
      <c r="A36" s="146">
        <v>14</v>
      </c>
      <c r="B36" s="35">
        <v>30</v>
      </c>
      <c r="C36" s="35">
        <v>10119333626</v>
      </c>
      <c r="D36" s="36" t="s">
        <v>92</v>
      </c>
      <c r="E36" s="67" t="s">
        <v>93</v>
      </c>
      <c r="F36" s="37" t="s">
        <v>24</v>
      </c>
      <c r="G36" s="35" t="s">
        <v>21</v>
      </c>
      <c r="H36" s="164">
        <v>9.2534722222222213E-2</v>
      </c>
      <c r="I36" s="166">
        <f t="shared" si="0"/>
        <v>5.763888888888874E-3</v>
      </c>
      <c r="J36" s="167">
        <f t="shared" si="1"/>
        <v>36.022514071294559</v>
      </c>
      <c r="K36" s="39"/>
      <c r="L36" s="147"/>
    </row>
    <row r="37" spans="1:12" ht="17.25" customHeight="1" x14ac:dyDescent="0.2">
      <c r="A37" s="146">
        <v>15</v>
      </c>
      <c r="B37" s="35">
        <v>44</v>
      </c>
      <c r="C37" s="35">
        <v>10090444501</v>
      </c>
      <c r="D37" s="36" t="s">
        <v>94</v>
      </c>
      <c r="E37" s="67" t="s">
        <v>95</v>
      </c>
      <c r="F37" s="37" t="s">
        <v>24</v>
      </c>
      <c r="G37" s="35" t="s">
        <v>96</v>
      </c>
      <c r="H37" s="164">
        <v>9.2534722222222213E-2</v>
      </c>
      <c r="I37" s="166">
        <f t="shared" si="0"/>
        <v>5.763888888888874E-3</v>
      </c>
      <c r="J37" s="167">
        <f t="shared" si="1"/>
        <v>36.022514071294559</v>
      </c>
      <c r="K37" s="39"/>
      <c r="L37" s="147"/>
    </row>
    <row r="38" spans="1:12" ht="17.25" customHeight="1" x14ac:dyDescent="0.2">
      <c r="A38" s="146">
        <v>16</v>
      </c>
      <c r="B38" s="35">
        <v>58</v>
      </c>
      <c r="C38" s="35">
        <v>10091971138</v>
      </c>
      <c r="D38" s="36" t="s">
        <v>97</v>
      </c>
      <c r="E38" s="67" t="s">
        <v>98</v>
      </c>
      <c r="F38" s="37" t="s">
        <v>24</v>
      </c>
      <c r="G38" s="40" t="s">
        <v>23</v>
      </c>
      <c r="H38" s="164">
        <v>9.2534722222222213E-2</v>
      </c>
      <c r="I38" s="166">
        <f t="shared" si="0"/>
        <v>5.763888888888874E-3</v>
      </c>
      <c r="J38" s="167">
        <f t="shared" si="1"/>
        <v>36.022514071294559</v>
      </c>
      <c r="K38" s="39"/>
      <c r="L38" s="147"/>
    </row>
    <row r="39" spans="1:12" ht="17.25" customHeight="1" x14ac:dyDescent="0.2">
      <c r="A39" s="146">
        <v>17</v>
      </c>
      <c r="B39" s="35">
        <v>8</v>
      </c>
      <c r="C39" s="35">
        <v>10080358622</v>
      </c>
      <c r="D39" s="36" t="s">
        <v>99</v>
      </c>
      <c r="E39" s="67" t="s">
        <v>100</v>
      </c>
      <c r="F39" s="37" t="s">
        <v>24</v>
      </c>
      <c r="G39" s="35" t="s">
        <v>22</v>
      </c>
      <c r="H39" s="164">
        <v>9.2534722222222213E-2</v>
      </c>
      <c r="I39" s="166">
        <f t="shared" si="0"/>
        <v>5.763888888888874E-3</v>
      </c>
      <c r="J39" s="167">
        <f t="shared" si="1"/>
        <v>36.022514071294559</v>
      </c>
      <c r="K39" s="39"/>
      <c r="L39" s="147"/>
    </row>
    <row r="40" spans="1:12" ht="17.25" customHeight="1" x14ac:dyDescent="0.2">
      <c r="A40" s="146">
        <v>18</v>
      </c>
      <c r="B40" s="35">
        <v>17</v>
      </c>
      <c r="C40" s="35"/>
      <c r="D40" s="36" t="s">
        <v>101</v>
      </c>
      <c r="E40" s="67" t="s">
        <v>102</v>
      </c>
      <c r="F40" s="37" t="s">
        <v>48</v>
      </c>
      <c r="G40" s="35" t="s">
        <v>22</v>
      </c>
      <c r="H40" s="164">
        <v>9.2534722222222213E-2</v>
      </c>
      <c r="I40" s="166">
        <f t="shared" si="0"/>
        <v>5.763888888888874E-3</v>
      </c>
      <c r="J40" s="167">
        <f t="shared" si="1"/>
        <v>36.022514071294559</v>
      </c>
      <c r="K40" s="39"/>
      <c r="L40" s="147"/>
    </row>
    <row r="41" spans="1:12" ht="17.25" customHeight="1" x14ac:dyDescent="0.2">
      <c r="A41" s="146">
        <v>19</v>
      </c>
      <c r="B41" s="35">
        <v>57</v>
      </c>
      <c r="C41" s="35">
        <v>10104925587</v>
      </c>
      <c r="D41" s="36" t="s">
        <v>103</v>
      </c>
      <c r="E41" s="67" t="s">
        <v>104</v>
      </c>
      <c r="F41" s="37" t="s">
        <v>24</v>
      </c>
      <c r="G41" s="35" t="s">
        <v>23</v>
      </c>
      <c r="H41" s="164">
        <v>9.2534722222222213E-2</v>
      </c>
      <c r="I41" s="166">
        <f t="shared" si="0"/>
        <v>5.763888888888874E-3</v>
      </c>
      <c r="J41" s="167">
        <f t="shared" si="1"/>
        <v>36.022514071294559</v>
      </c>
      <c r="K41" s="39"/>
      <c r="L41" s="150"/>
    </row>
    <row r="42" spans="1:12" ht="17.25" customHeight="1" x14ac:dyDescent="0.2">
      <c r="A42" s="146">
        <v>20</v>
      </c>
      <c r="B42" s="35">
        <v>45</v>
      </c>
      <c r="C42" s="35">
        <v>10092444115</v>
      </c>
      <c r="D42" s="36" t="s">
        <v>105</v>
      </c>
      <c r="E42" s="67" t="s">
        <v>106</v>
      </c>
      <c r="F42" s="37" t="s">
        <v>24</v>
      </c>
      <c r="G42" s="40" t="s">
        <v>96</v>
      </c>
      <c r="H42" s="164">
        <v>9.2534722222222213E-2</v>
      </c>
      <c r="I42" s="166">
        <f t="shared" si="0"/>
        <v>5.763888888888874E-3</v>
      </c>
      <c r="J42" s="167">
        <f t="shared" si="1"/>
        <v>36.022514071294559</v>
      </c>
      <c r="K42" s="43"/>
      <c r="L42" s="149"/>
    </row>
    <row r="43" spans="1:12" ht="17.25" customHeight="1" x14ac:dyDescent="0.2">
      <c r="A43" s="146">
        <v>21</v>
      </c>
      <c r="B43" s="35">
        <v>2</v>
      </c>
      <c r="C43" s="35">
        <v>10078944745</v>
      </c>
      <c r="D43" s="36" t="s">
        <v>107</v>
      </c>
      <c r="E43" s="67" t="s">
        <v>108</v>
      </c>
      <c r="F43" s="37" t="s">
        <v>24</v>
      </c>
      <c r="G43" s="35" t="s">
        <v>77</v>
      </c>
      <c r="H43" s="164">
        <v>9.2824074074074073E-2</v>
      </c>
      <c r="I43" s="166">
        <f t="shared" si="0"/>
        <v>6.053240740740734E-3</v>
      </c>
      <c r="J43" s="167">
        <f t="shared" si="1"/>
        <v>35.910224438902745</v>
      </c>
      <c r="K43" s="43"/>
      <c r="L43" s="149"/>
    </row>
    <row r="44" spans="1:12" ht="17.25" customHeight="1" x14ac:dyDescent="0.2">
      <c r="A44" s="146">
        <v>22</v>
      </c>
      <c r="B44" s="35">
        <v>3</v>
      </c>
      <c r="C44" s="35">
        <v>10091161388</v>
      </c>
      <c r="D44" s="36" t="s">
        <v>109</v>
      </c>
      <c r="E44" s="67" t="s">
        <v>110</v>
      </c>
      <c r="F44" s="37" t="s">
        <v>24</v>
      </c>
      <c r="G44" s="35" t="s">
        <v>77</v>
      </c>
      <c r="H44" s="164">
        <v>9.2824074074074073E-2</v>
      </c>
      <c r="I44" s="166">
        <f t="shared" si="0"/>
        <v>6.053240740740734E-3</v>
      </c>
      <c r="J44" s="167">
        <f t="shared" si="1"/>
        <v>35.910224438902745</v>
      </c>
      <c r="K44" s="43"/>
      <c r="L44" s="149"/>
    </row>
    <row r="45" spans="1:12" ht="17.25" customHeight="1" x14ac:dyDescent="0.2">
      <c r="A45" s="146">
        <v>23</v>
      </c>
      <c r="B45" s="35">
        <v>59</v>
      </c>
      <c r="C45" s="35">
        <v>10091810985</v>
      </c>
      <c r="D45" s="36" t="s">
        <v>111</v>
      </c>
      <c r="E45" s="67" t="s">
        <v>112</v>
      </c>
      <c r="F45" s="37" t="s">
        <v>48</v>
      </c>
      <c r="G45" s="35" t="s">
        <v>23</v>
      </c>
      <c r="H45" s="164">
        <v>9.2824074074074073E-2</v>
      </c>
      <c r="I45" s="166">
        <f t="shared" si="0"/>
        <v>6.053240740740734E-3</v>
      </c>
      <c r="J45" s="167">
        <f t="shared" si="1"/>
        <v>35.910224438902745</v>
      </c>
      <c r="K45" s="43"/>
      <c r="L45" s="149"/>
    </row>
    <row r="46" spans="1:12" ht="17.25" customHeight="1" x14ac:dyDescent="0.2">
      <c r="A46" s="146">
        <v>24</v>
      </c>
      <c r="B46" s="35">
        <v>22</v>
      </c>
      <c r="C46" s="35">
        <v>10100513000</v>
      </c>
      <c r="D46" s="36" t="s">
        <v>113</v>
      </c>
      <c r="E46" s="67" t="s">
        <v>114</v>
      </c>
      <c r="F46" s="37" t="s">
        <v>24</v>
      </c>
      <c r="G46" s="40" t="s">
        <v>22</v>
      </c>
      <c r="H46" s="164">
        <v>9.2997685185185183E-2</v>
      </c>
      <c r="I46" s="166">
        <f t="shared" si="0"/>
        <v>6.2268518518518445E-3</v>
      </c>
      <c r="J46" s="167">
        <f t="shared" si="1"/>
        <v>35.8431860609832</v>
      </c>
      <c r="K46" s="43"/>
      <c r="L46" s="149"/>
    </row>
    <row r="47" spans="1:12" ht="17.25" customHeight="1" x14ac:dyDescent="0.2">
      <c r="A47" s="146">
        <v>25</v>
      </c>
      <c r="B47" s="35">
        <v>10</v>
      </c>
      <c r="C47" s="35">
        <v>10105838603</v>
      </c>
      <c r="D47" s="36" t="s">
        <v>115</v>
      </c>
      <c r="E47" s="67" t="s">
        <v>116</v>
      </c>
      <c r="F47" s="37" t="s">
        <v>24</v>
      </c>
      <c r="G47" s="35" t="s">
        <v>22</v>
      </c>
      <c r="H47" s="164">
        <v>9.3124999999999999E-2</v>
      </c>
      <c r="I47" s="166">
        <f t="shared" si="0"/>
        <v>6.3541666666666607E-3</v>
      </c>
      <c r="J47" s="167">
        <f t="shared" si="1"/>
        <v>35.794183445190157</v>
      </c>
      <c r="K47" s="43"/>
      <c r="L47" s="149"/>
    </row>
    <row r="48" spans="1:12" ht="17.25" customHeight="1" x14ac:dyDescent="0.2">
      <c r="A48" s="146">
        <v>26</v>
      </c>
      <c r="B48" s="35">
        <v>15</v>
      </c>
      <c r="C48" s="35">
        <v>10111626065</v>
      </c>
      <c r="D48" s="36" t="s">
        <v>117</v>
      </c>
      <c r="E48" s="67" t="s">
        <v>118</v>
      </c>
      <c r="F48" s="37" t="s">
        <v>119</v>
      </c>
      <c r="G48" s="35" t="s">
        <v>22</v>
      </c>
      <c r="H48" s="164">
        <v>9.3229166666666655E-2</v>
      </c>
      <c r="I48" s="166">
        <f t="shared" si="0"/>
        <v>6.4583333333333159E-3</v>
      </c>
      <c r="J48" s="167">
        <f t="shared" si="1"/>
        <v>35.754189944134076</v>
      </c>
      <c r="K48" s="43"/>
      <c r="L48" s="149"/>
    </row>
    <row r="49" spans="1:12" ht="17.25" customHeight="1" x14ac:dyDescent="0.2">
      <c r="A49" s="146">
        <v>27</v>
      </c>
      <c r="B49" s="35">
        <v>14</v>
      </c>
      <c r="C49" s="35">
        <v>10111625257</v>
      </c>
      <c r="D49" s="36" t="s">
        <v>120</v>
      </c>
      <c r="E49" s="67" t="s">
        <v>121</v>
      </c>
      <c r="F49" s="37" t="s">
        <v>119</v>
      </c>
      <c r="G49" s="40" t="s">
        <v>22</v>
      </c>
      <c r="H49" s="164">
        <v>9.3229166666666655E-2</v>
      </c>
      <c r="I49" s="166">
        <f t="shared" si="0"/>
        <v>6.4583333333333159E-3</v>
      </c>
      <c r="J49" s="167">
        <f t="shared" si="1"/>
        <v>35.754189944134076</v>
      </c>
      <c r="K49" s="43"/>
      <c r="L49" s="149"/>
    </row>
    <row r="50" spans="1:12" ht="17.25" customHeight="1" x14ac:dyDescent="0.2">
      <c r="A50" s="146">
        <v>28</v>
      </c>
      <c r="B50" s="35">
        <v>56</v>
      </c>
      <c r="C50" s="35">
        <v>10113982357</v>
      </c>
      <c r="D50" s="36" t="s">
        <v>122</v>
      </c>
      <c r="E50" s="67" t="s">
        <v>123</v>
      </c>
      <c r="F50" s="37" t="s">
        <v>119</v>
      </c>
      <c r="G50" s="40" t="s">
        <v>124</v>
      </c>
      <c r="H50" s="164">
        <v>9.6793981481481481E-2</v>
      </c>
      <c r="I50" s="166">
        <f t="shared" si="0"/>
        <v>1.0023148148148142E-2</v>
      </c>
      <c r="J50" s="167">
        <f t="shared" si="1"/>
        <v>34.437402845868711</v>
      </c>
      <c r="K50" s="43"/>
      <c r="L50" s="149"/>
    </row>
    <row r="51" spans="1:12" ht="17.25" customHeight="1" x14ac:dyDescent="0.2">
      <c r="A51" s="146">
        <v>29</v>
      </c>
      <c r="B51" s="35">
        <v>9</v>
      </c>
      <c r="C51" s="35">
        <v>10105861740</v>
      </c>
      <c r="D51" s="36" t="s">
        <v>125</v>
      </c>
      <c r="E51" s="67" t="s">
        <v>126</v>
      </c>
      <c r="F51" s="37" t="s">
        <v>24</v>
      </c>
      <c r="G51" s="40" t="s">
        <v>22</v>
      </c>
      <c r="H51" s="164">
        <v>9.6793981481481481E-2</v>
      </c>
      <c r="I51" s="166">
        <f t="shared" si="0"/>
        <v>1.0023148148148142E-2</v>
      </c>
      <c r="J51" s="167">
        <f t="shared" si="1"/>
        <v>34.437402845868711</v>
      </c>
      <c r="K51" s="43"/>
      <c r="L51" s="149"/>
    </row>
    <row r="52" spans="1:12" ht="17.25" customHeight="1" x14ac:dyDescent="0.2">
      <c r="A52" s="146">
        <v>30</v>
      </c>
      <c r="B52" s="35">
        <v>4</v>
      </c>
      <c r="C52" s="43">
        <v>10096458194</v>
      </c>
      <c r="D52" s="36" t="s">
        <v>127</v>
      </c>
      <c r="E52" s="67" t="s">
        <v>128</v>
      </c>
      <c r="F52" s="37" t="s">
        <v>43</v>
      </c>
      <c r="G52" s="40" t="s">
        <v>77</v>
      </c>
      <c r="H52" s="164">
        <v>9.6793981481481481E-2</v>
      </c>
      <c r="I52" s="166">
        <f t="shared" si="0"/>
        <v>1.0023148148148142E-2</v>
      </c>
      <c r="J52" s="167">
        <f t="shared" si="1"/>
        <v>34.437402845868711</v>
      </c>
      <c r="K52" s="43"/>
      <c r="L52" s="149"/>
    </row>
    <row r="53" spans="1:12" ht="17.25" customHeight="1" x14ac:dyDescent="0.2">
      <c r="A53" s="146">
        <v>31</v>
      </c>
      <c r="B53" s="35">
        <v>67</v>
      </c>
      <c r="C53" s="43">
        <v>10083057141</v>
      </c>
      <c r="D53" s="36" t="s">
        <v>129</v>
      </c>
      <c r="E53" s="67" t="s">
        <v>130</v>
      </c>
      <c r="F53" s="37" t="s">
        <v>24</v>
      </c>
      <c r="G53" s="35" t="s">
        <v>131</v>
      </c>
      <c r="H53" s="164">
        <v>9.6793981481481481E-2</v>
      </c>
      <c r="I53" s="166">
        <f t="shared" si="0"/>
        <v>1.0023148148148142E-2</v>
      </c>
      <c r="J53" s="167">
        <f t="shared" si="1"/>
        <v>34.437402845868711</v>
      </c>
      <c r="K53" s="43"/>
      <c r="L53" s="149"/>
    </row>
    <row r="54" spans="1:12" ht="17.25" customHeight="1" x14ac:dyDescent="0.2">
      <c r="A54" s="146">
        <v>32</v>
      </c>
      <c r="B54" s="35">
        <v>12</v>
      </c>
      <c r="C54" s="43">
        <v>10092183326</v>
      </c>
      <c r="D54" s="36" t="s">
        <v>132</v>
      </c>
      <c r="E54" s="67" t="s">
        <v>133</v>
      </c>
      <c r="F54" s="37" t="s">
        <v>43</v>
      </c>
      <c r="G54" s="35" t="s">
        <v>22</v>
      </c>
      <c r="H54" s="164">
        <v>9.6793981481481481E-2</v>
      </c>
      <c r="I54" s="166">
        <f t="shared" si="0"/>
        <v>1.0023148148148142E-2</v>
      </c>
      <c r="J54" s="167">
        <f t="shared" si="1"/>
        <v>34.437402845868711</v>
      </c>
      <c r="K54" s="43"/>
      <c r="L54" s="149"/>
    </row>
    <row r="55" spans="1:12" ht="17.25" customHeight="1" x14ac:dyDescent="0.2">
      <c r="A55" s="146">
        <v>33</v>
      </c>
      <c r="B55" s="35">
        <v>37</v>
      </c>
      <c r="C55" s="43">
        <v>10113227676</v>
      </c>
      <c r="D55" s="36" t="s">
        <v>134</v>
      </c>
      <c r="E55" s="67" t="s">
        <v>135</v>
      </c>
      <c r="F55" s="37" t="s">
        <v>24</v>
      </c>
      <c r="G55" s="35" t="s">
        <v>136</v>
      </c>
      <c r="H55" s="164">
        <v>9.6793981481481481E-2</v>
      </c>
      <c r="I55" s="166">
        <f t="shared" si="0"/>
        <v>1.0023148148148142E-2</v>
      </c>
      <c r="J55" s="167">
        <f t="shared" si="1"/>
        <v>34.437402845868711</v>
      </c>
      <c r="K55" s="43"/>
      <c r="L55" s="149"/>
    </row>
    <row r="56" spans="1:12" ht="17.25" customHeight="1" x14ac:dyDescent="0.2">
      <c r="A56" s="146">
        <v>34</v>
      </c>
      <c r="B56" s="35">
        <v>18</v>
      </c>
      <c r="C56" s="43"/>
      <c r="D56" s="36" t="s">
        <v>137</v>
      </c>
      <c r="E56" s="67" t="s">
        <v>138</v>
      </c>
      <c r="F56" s="37" t="s">
        <v>119</v>
      </c>
      <c r="G56" s="40" t="s">
        <v>22</v>
      </c>
      <c r="H56" s="164">
        <v>9.6793981481481481E-2</v>
      </c>
      <c r="I56" s="166">
        <f t="shared" si="0"/>
        <v>1.0023148148148142E-2</v>
      </c>
      <c r="J56" s="167">
        <f t="shared" si="1"/>
        <v>34.437402845868711</v>
      </c>
      <c r="K56" s="48"/>
      <c r="L56" s="149"/>
    </row>
    <row r="57" spans="1:12" ht="17.25" customHeight="1" x14ac:dyDescent="0.2">
      <c r="A57" s="146">
        <v>35</v>
      </c>
      <c r="B57" s="35">
        <v>55</v>
      </c>
      <c r="C57" s="43">
        <v>10105980968</v>
      </c>
      <c r="D57" s="36" t="s">
        <v>139</v>
      </c>
      <c r="E57" s="67" t="s">
        <v>140</v>
      </c>
      <c r="F57" s="37" t="s">
        <v>48</v>
      </c>
      <c r="G57" s="35" t="s">
        <v>124</v>
      </c>
      <c r="H57" s="164">
        <v>9.6793981481481481E-2</v>
      </c>
      <c r="I57" s="166">
        <f t="shared" si="0"/>
        <v>1.0023148148148142E-2</v>
      </c>
      <c r="J57" s="167">
        <f t="shared" si="1"/>
        <v>34.437402845868711</v>
      </c>
      <c r="K57" s="46"/>
      <c r="L57" s="149"/>
    </row>
    <row r="58" spans="1:12" ht="17.25" customHeight="1" x14ac:dyDescent="0.2">
      <c r="A58" s="146">
        <v>36</v>
      </c>
      <c r="B58" s="35">
        <v>63</v>
      </c>
      <c r="C58" s="43">
        <v>10104991972</v>
      </c>
      <c r="D58" s="36" t="s">
        <v>141</v>
      </c>
      <c r="E58" s="67" t="s">
        <v>142</v>
      </c>
      <c r="F58" s="37" t="s">
        <v>24</v>
      </c>
      <c r="G58" s="35" t="s">
        <v>23</v>
      </c>
      <c r="H58" s="164">
        <v>9.6793981481481481E-2</v>
      </c>
      <c r="I58" s="166">
        <f t="shared" si="0"/>
        <v>1.0023148148148142E-2</v>
      </c>
      <c r="J58" s="167">
        <f t="shared" si="1"/>
        <v>34.437402845868711</v>
      </c>
      <c r="K58" s="48"/>
      <c r="L58" s="149"/>
    </row>
    <row r="59" spans="1:12" ht="17.25" customHeight="1" x14ac:dyDescent="0.2">
      <c r="A59" s="146">
        <v>37</v>
      </c>
      <c r="B59" s="35">
        <v>66</v>
      </c>
      <c r="C59" s="43">
        <v>10096408987</v>
      </c>
      <c r="D59" s="36" t="s">
        <v>143</v>
      </c>
      <c r="E59" s="67" t="s">
        <v>140</v>
      </c>
      <c r="F59" s="37" t="s">
        <v>24</v>
      </c>
      <c r="G59" s="35" t="s">
        <v>23</v>
      </c>
      <c r="H59" s="164">
        <v>9.6793981481481481E-2</v>
      </c>
      <c r="I59" s="166">
        <f t="shared" si="0"/>
        <v>1.0023148148148142E-2</v>
      </c>
      <c r="J59" s="167">
        <f t="shared" si="1"/>
        <v>34.437402845868711</v>
      </c>
      <c r="K59" s="48"/>
      <c r="L59" s="149"/>
    </row>
    <row r="60" spans="1:12" s="47" customFormat="1" ht="17.25" customHeight="1" x14ac:dyDescent="0.2">
      <c r="A60" s="146">
        <v>38</v>
      </c>
      <c r="B60" s="35">
        <v>54</v>
      </c>
      <c r="C60" s="35">
        <v>10105272060</v>
      </c>
      <c r="D60" s="36" t="s">
        <v>144</v>
      </c>
      <c r="E60" s="67" t="s">
        <v>145</v>
      </c>
      <c r="F60" s="37" t="s">
        <v>48</v>
      </c>
      <c r="G60" s="35" t="s">
        <v>124</v>
      </c>
      <c r="H60" s="164">
        <v>9.6793981481481481E-2</v>
      </c>
      <c r="I60" s="166">
        <f t="shared" si="0"/>
        <v>1.0023148148148142E-2</v>
      </c>
      <c r="J60" s="167">
        <f t="shared" si="1"/>
        <v>34.437402845868711</v>
      </c>
      <c r="K60" s="43"/>
      <c r="L60" s="151"/>
    </row>
    <row r="61" spans="1:12" s="47" customFormat="1" ht="17.25" customHeight="1" x14ac:dyDescent="0.2">
      <c r="A61" s="148">
        <v>39</v>
      </c>
      <c r="B61" s="35">
        <v>71</v>
      </c>
      <c r="C61" s="35">
        <v>10082343179</v>
      </c>
      <c r="D61" s="36" t="s">
        <v>146</v>
      </c>
      <c r="E61" s="67" t="s">
        <v>147</v>
      </c>
      <c r="F61" s="37" t="s">
        <v>48</v>
      </c>
      <c r="G61" s="40" t="s">
        <v>25</v>
      </c>
      <c r="H61" s="164">
        <v>9.6793981481481481E-2</v>
      </c>
      <c r="I61" s="166">
        <f t="shared" si="0"/>
        <v>1.0023148148148142E-2</v>
      </c>
      <c r="J61" s="167">
        <f t="shared" si="1"/>
        <v>34.437402845868711</v>
      </c>
      <c r="K61" s="48"/>
      <c r="L61" s="152"/>
    </row>
    <row r="62" spans="1:12" s="47" customFormat="1" ht="17.25" customHeight="1" x14ac:dyDescent="0.2">
      <c r="A62" s="148">
        <v>40</v>
      </c>
      <c r="B62" s="35">
        <v>36</v>
      </c>
      <c r="C62" s="35">
        <v>10119568547</v>
      </c>
      <c r="D62" s="36" t="s">
        <v>148</v>
      </c>
      <c r="E62" s="67" t="s">
        <v>149</v>
      </c>
      <c r="F62" s="37" t="s">
        <v>48</v>
      </c>
      <c r="G62" s="35" t="s">
        <v>136</v>
      </c>
      <c r="H62" s="164">
        <v>9.6793981481481481E-2</v>
      </c>
      <c r="I62" s="166">
        <f t="shared" si="0"/>
        <v>1.0023148148148142E-2</v>
      </c>
      <c r="J62" s="167">
        <f t="shared" si="1"/>
        <v>34.437402845868711</v>
      </c>
      <c r="K62" s="48"/>
      <c r="L62" s="152"/>
    </row>
    <row r="63" spans="1:12" s="47" customFormat="1" ht="17.25" customHeight="1" x14ac:dyDescent="0.2">
      <c r="A63" s="148">
        <v>41</v>
      </c>
      <c r="B63" s="35">
        <v>32</v>
      </c>
      <c r="C63" s="35">
        <v>10096753036</v>
      </c>
      <c r="D63" s="36" t="s">
        <v>150</v>
      </c>
      <c r="E63" s="67" t="s">
        <v>151</v>
      </c>
      <c r="F63" s="37" t="s">
        <v>43</v>
      </c>
      <c r="G63" s="35" t="s">
        <v>21</v>
      </c>
      <c r="H63" s="164">
        <v>9.6793981481481481E-2</v>
      </c>
      <c r="I63" s="166">
        <f t="shared" si="0"/>
        <v>1.0023148148148142E-2</v>
      </c>
      <c r="J63" s="167">
        <f t="shared" si="1"/>
        <v>34.437402845868711</v>
      </c>
      <c r="K63" s="48"/>
      <c r="L63" s="152"/>
    </row>
    <row r="64" spans="1:12" s="47" customFormat="1" ht="17.25" customHeight="1" x14ac:dyDescent="0.2">
      <c r="A64" s="148">
        <v>42</v>
      </c>
      <c r="B64" s="35">
        <v>46</v>
      </c>
      <c r="C64" s="35">
        <v>10114985804</v>
      </c>
      <c r="D64" s="36" t="s">
        <v>152</v>
      </c>
      <c r="E64" s="67" t="s">
        <v>153</v>
      </c>
      <c r="F64" s="37" t="s">
        <v>24</v>
      </c>
      <c r="G64" s="35" t="s">
        <v>96</v>
      </c>
      <c r="H64" s="164">
        <v>9.6793981481481481E-2</v>
      </c>
      <c r="I64" s="166">
        <f t="shared" si="0"/>
        <v>1.0023148148148142E-2</v>
      </c>
      <c r="J64" s="167">
        <f t="shared" si="1"/>
        <v>34.437402845868711</v>
      </c>
      <c r="K64" s="48"/>
      <c r="L64" s="152"/>
    </row>
    <row r="65" spans="1:12" s="47" customFormat="1" ht="17.25" customHeight="1" x14ac:dyDescent="0.2">
      <c r="A65" s="148">
        <v>43</v>
      </c>
      <c r="B65" s="35">
        <v>40</v>
      </c>
      <c r="C65" s="35"/>
      <c r="D65" s="36" t="s">
        <v>154</v>
      </c>
      <c r="E65" s="67" t="s">
        <v>155</v>
      </c>
      <c r="F65" s="37" t="s">
        <v>119</v>
      </c>
      <c r="G65" s="35" t="s">
        <v>136</v>
      </c>
      <c r="H65" s="164">
        <v>9.6793981481481481E-2</v>
      </c>
      <c r="I65" s="166">
        <f t="shared" si="0"/>
        <v>1.0023148148148142E-2</v>
      </c>
      <c r="J65" s="167">
        <f t="shared" si="1"/>
        <v>34.437402845868711</v>
      </c>
      <c r="K65" s="48"/>
      <c r="L65" s="152"/>
    </row>
    <row r="66" spans="1:12" s="47" customFormat="1" ht="17.25" customHeight="1" x14ac:dyDescent="0.2">
      <c r="A66" s="148">
        <v>44</v>
      </c>
      <c r="B66" s="35">
        <v>41</v>
      </c>
      <c r="C66" s="35"/>
      <c r="D66" s="36" t="s">
        <v>156</v>
      </c>
      <c r="E66" s="67" t="s">
        <v>157</v>
      </c>
      <c r="F66" s="37" t="s">
        <v>201</v>
      </c>
      <c r="G66" s="35" t="s">
        <v>136</v>
      </c>
      <c r="H66" s="164">
        <v>9.7083333333333341E-2</v>
      </c>
      <c r="I66" s="166">
        <f t="shared" si="0"/>
        <v>1.0312500000000002E-2</v>
      </c>
      <c r="J66" s="167">
        <f t="shared" si="1"/>
        <v>34.334763948497852</v>
      </c>
      <c r="K66" s="44"/>
      <c r="L66" s="152"/>
    </row>
    <row r="67" spans="1:12" s="47" customFormat="1" ht="17.25" customHeight="1" x14ac:dyDescent="0.2">
      <c r="A67" s="148" t="s">
        <v>35</v>
      </c>
      <c r="B67" s="35">
        <v>5</v>
      </c>
      <c r="C67" s="35">
        <v>10107339978</v>
      </c>
      <c r="D67" s="36" t="s">
        <v>158</v>
      </c>
      <c r="E67" s="67" t="s">
        <v>159</v>
      </c>
      <c r="F67" s="37" t="s">
        <v>24</v>
      </c>
      <c r="G67" s="35" t="s">
        <v>77</v>
      </c>
      <c r="H67" s="164"/>
      <c r="I67" s="45"/>
      <c r="J67" s="66"/>
      <c r="K67" s="46"/>
      <c r="L67" s="152"/>
    </row>
    <row r="68" spans="1:12" s="47" customFormat="1" ht="17.25" customHeight="1" x14ac:dyDescent="0.2">
      <c r="A68" s="148" t="s">
        <v>35</v>
      </c>
      <c r="B68" s="35">
        <v>28</v>
      </c>
      <c r="C68" s="35">
        <v>10092384194</v>
      </c>
      <c r="D68" s="36" t="s">
        <v>160</v>
      </c>
      <c r="E68" s="67" t="s">
        <v>161</v>
      </c>
      <c r="F68" s="37" t="s">
        <v>43</v>
      </c>
      <c r="G68" s="35" t="s">
        <v>21</v>
      </c>
      <c r="H68" s="164"/>
      <c r="I68" s="45"/>
      <c r="J68" s="66"/>
      <c r="K68" s="48"/>
      <c r="L68" s="152"/>
    </row>
    <row r="69" spans="1:12" s="47" customFormat="1" ht="17.25" customHeight="1" x14ac:dyDescent="0.2">
      <c r="A69" s="148" t="s">
        <v>35</v>
      </c>
      <c r="B69" s="35">
        <v>29</v>
      </c>
      <c r="C69" s="35">
        <v>10115156138</v>
      </c>
      <c r="D69" s="36" t="s">
        <v>162</v>
      </c>
      <c r="E69" s="67" t="s">
        <v>163</v>
      </c>
      <c r="F69" s="37" t="s">
        <v>43</v>
      </c>
      <c r="G69" s="35" t="s">
        <v>21</v>
      </c>
      <c r="H69" s="164"/>
      <c r="I69" s="45"/>
      <c r="J69" s="66"/>
      <c r="K69" s="48"/>
      <c r="L69" s="152"/>
    </row>
    <row r="70" spans="1:12" s="47" customFormat="1" ht="17.25" customHeight="1" x14ac:dyDescent="0.2">
      <c r="A70" s="148" t="s">
        <v>35</v>
      </c>
      <c r="B70" s="35">
        <v>33</v>
      </c>
      <c r="C70" s="35">
        <v>10102502005</v>
      </c>
      <c r="D70" s="36" t="s">
        <v>164</v>
      </c>
      <c r="E70" s="67" t="s">
        <v>165</v>
      </c>
      <c r="F70" s="37" t="s">
        <v>43</v>
      </c>
      <c r="G70" s="35" t="s">
        <v>21</v>
      </c>
      <c r="H70" s="164"/>
      <c r="I70" s="45"/>
      <c r="J70" s="66"/>
      <c r="K70" s="44"/>
      <c r="L70" s="152"/>
    </row>
    <row r="71" spans="1:12" s="47" customFormat="1" ht="17.25" customHeight="1" x14ac:dyDescent="0.2">
      <c r="A71" s="148" t="s">
        <v>35</v>
      </c>
      <c r="B71" s="35">
        <v>34</v>
      </c>
      <c r="C71" s="35">
        <v>10132503085</v>
      </c>
      <c r="D71" s="36" t="s">
        <v>166</v>
      </c>
      <c r="E71" s="67" t="s">
        <v>167</v>
      </c>
      <c r="F71" s="37" t="s">
        <v>48</v>
      </c>
      <c r="G71" s="35" t="s">
        <v>21</v>
      </c>
      <c r="H71" s="164"/>
      <c r="I71" s="45"/>
      <c r="J71" s="66"/>
      <c r="K71" s="46"/>
      <c r="L71" s="152"/>
    </row>
    <row r="72" spans="1:12" s="47" customFormat="1" ht="17.25" customHeight="1" x14ac:dyDescent="0.2">
      <c r="A72" s="148" t="s">
        <v>35</v>
      </c>
      <c r="B72" s="35">
        <v>35</v>
      </c>
      <c r="C72" s="35">
        <v>10115152623</v>
      </c>
      <c r="D72" s="36" t="s">
        <v>168</v>
      </c>
      <c r="E72" s="67" t="s">
        <v>169</v>
      </c>
      <c r="F72" s="37" t="s">
        <v>48</v>
      </c>
      <c r="G72" s="35" t="s">
        <v>21</v>
      </c>
      <c r="H72" s="164"/>
      <c r="I72" s="45"/>
      <c r="J72" s="66"/>
      <c r="K72" s="46"/>
      <c r="L72" s="152"/>
    </row>
    <row r="73" spans="1:12" s="47" customFormat="1" ht="17.25" customHeight="1" x14ac:dyDescent="0.2">
      <c r="A73" s="148" t="s">
        <v>35</v>
      </c>
      <c r="B73" s="35">
        <v>38</v>
      </c>
      <c r="C73" s="43"/>
      <c r="D73" s="36" t="s">
        <v>170</v>
      </c>
      <c r="E73" s="67" t="s">
        <v>157</v>
      </c>
      <c r="F73" s="37" t="s">
        <v>48</v>
      </c>
      <c r="G73" s="35" t="s">
        <v>136</v>
      </c>
      <c r="H73" s="164"/>
      <c r="I73" s="45"/>
      <c r="J73" s="66"/>
      <c r="K73" s="48"/>
      <c r="L73" s="152"/>
    </row>
    <row r="74" spans="1:12" s="47" customFormat="1" ht="17.25" customHeight="1" x14ac:dyDescent="0.2">
      <c r="A74" s="148" t="s">
        <v>35</v>
      </c>
      <c r="B74" s="35">
        <v>39</v>
      </c>
      <c r="C74" s="43"/>
      <c r="D74" s="36" t="s">
        <v>171</v>
      </c>
      <c r="E74" s="67" t="s">
        <v>172</v>
      </c>
      <c r="F74" s="37" t="s">
        <v>43</v>
      </c>
      <c r="G74" s="35" t="s">
        <v>136</v>
      </c>
      <c r="H74" s="164"/>
      <c r="I74" s="45"/>
      <c r="J74" s="66"/>
      <c r="K74" s="48"/>
      <c r="L74" s="152"/>
    </row>
    <row r="75" spans="1:12" s="47" customFormat="1" ht="17.25" customHeight="1" x14ac:dyDescent="0.2">
      <c r="A75" s="148" t="s">
        <v>35</v>
      </c>
      <c r="B75" s="35">
        <v>42</v>
      </c>
      <c r="C75" s="43"/>
      <c r="D75" s="36" t="s">
        <v>173</v>
      </c>
      <c r="E75" s="67" t="s">
        <v>174</v>
      </c>
      <c r="F75" s="37" t="s">
        <v>119</v>
      </c>
      <c r="G75" s="35" t="s">
        <v>136</v>
      </c>
      <c r="H75" s="164"/>
      <c r="I75" s="45"/>
      <c r="J75" s="66"/>
      <c r="K75" s="48"/>
      <c r="L75" s="152"/>
    </row>
    <row r="76" spans="1:12" s="47" customFormat="1" ht="17.25" customHeight="1" x14ac:dyDescent="0.2">
      <c r="A76" s="148" t="s">
        <v>35</v>
      </c>
      <c r="B76" s="35">
        <v>47</v>
      </c>
      <c r="C76" s="43"/>
      <c r="D76" s="36" t="s">
        <v>175</v>
      </c>
      <c r="E76" s="67" t="s">
        <v>176</v>
      </c>
      <c r="F76" s="37" t="s">
        <v>43</v>
      </c>
      <c r="G76" s="35" t="s">
        <v>96</v>
      </c>
      <c r="H76" s="164"/>
      <c r="I76" s="45"/>
      <c r="J76" s="66"/>
      <c r="K76" s="48"/>
      <c r="L76" s="153"/>
    </row>
    <row r="77" spans="1:12" s="47" customFormat="1" ht="17.25" customHeight="1" x14ac:dyDescent="0.2">
      <c r="A77" s="148" t="s">
        <v>35</v>
      </c>
      <c r="B77" s="35">
        <v>48</v>
      </c>
      <c r="C77" s="43"/>
      <c r="D77" s="36" t="s">
        <v>177</v>
      </c>
      <c r="E77" s="67" t="s">
        <v>178</v>
      </c>
      <c r="F77" s="37" t="s">
        <v>43</v>
      </c>
      <c r="G77" s="35" t="s">
        <v>96</v>
      </c>
      <c r="H77" s="164"/>
      <c r="I77" s="45"/>
      <c r="J77" s="66"/>
      <c r="K77" s="48"/>
      <c r="L77" s="151"/>
    </row>
    <row r="78" spans="1:12" s="47" customFormat="1" ht="17.25" customHeight="1" x14ac:dyDescent="0.2">
      <c r="A78" s="148" t="s">
        <v>35</v>
      </c>
      <c r="B78" s="35">
        <v>49</v>
      </c>
      <c r="C78" s="35"/>
      <c r="D78" s="36" t="s">
        <v>179</v>
      </c>
      <c r="E78" s="67" t="s">
        <v>180</v>
      </c>
      <c r="F78" s="37" t="s">
        <v>43</v>
      </c>
      <c r="G78" s="40" t="s">
        <v>96</v>
      </c>
      <c r="H78" s="164"/>
      <c r="I78" s="45"/>
      <c r="J78" s="66"/>
      <c r="K78" s="48"/>
      <c r="L78" s="152"/>
    </row>
    <row r="79" spans="1:12" s="47" customFormat="1" ht="17.25" customHeight="1" x14ac:dyDescent="0.2">
      <c r="A79" s="148" t="s">
        <v>35</v>
      </c>
      <c r="B79" s="35">
        <v>50</v>
      </c>
      <c r="C79" s="35"/>
      <c r="D79" s="36" t="s">
        <v>181</v>
      </c>
      <c r="E79" s="67" t="s">
        <v>108</v>
      </c>
      <c r="F79" s="37" t="s">
        <v>43</v>
      </c>
      <c r="G79" s="35" t="s">
        <v>96</v>
      </c>
      <c r="H79" s="164"/>
      <c r="I79" s="45"/>
      <c r="J79" s="66"/>
      <c r="K79" s="48"/>
      <c r="L79" s="152"/>
    </row>
    <row r="80" spans="1:12" s="47" customFormat="1" ht="17.25" customHeight="1" x14ac:dyDescent="0.2">
      <c r="A80" s="148" t="s">
        <v>35</v>
      </c>
      <c r="B80" s="35">
        <v>51</v>
      </c>
      <c r="C80" s="35">
        <v>10105272161</v>
      </c>
      <c r="D80" s="36" t="s">
        <v>182</v>
      </c>
      <c r="E80" s="67" t="s">
        <v>183</v>
      </c>
      <c r="F80" s="37" t="s">
        <v>119</v>
      </c>
      <c r="G80" s="35" t="s">
        <v>124</v>
      </c>
      <c r="H80" s="164"/>
      <c r="I80" s="45"/>
      <c r="J80" s="66"/>
      <c r="K80" s="48"/>
      <c r="L80" s="153"/>
    </row>
    <row r="81" spans="1:19" s="47" customFormat="1" ht="17.25" customHeight="1" x14ac:dyDescent="0.2">
      <c r="A81" s="148" t="s">
        <v>35</v>
      </c>
      <c r="B81" s="35">
        <v>60</v>
      </c>
      <c r="C81" s="35">
        <v>10096307139</v>
      </c>
      <c r="D81" s="36" t="s">
        <v>184</v>
      </c>
      <c r="E81" s="67" t="s">
        <v>185</v>
      </c>
      <c r="F81" s="37" t="s">
        <v>48</v>
      </c>
      <c r="G81" s="63" t="s">
        <v>23</v>
      </c>
      <c r="H81" s="164"/>
      <c r="I81" s="45"/>
      <c r="J81" s="66"/>
      <c r="K81" s="43"/>
      <c r="L81" s="151"/>
    </row>
    <row r="82" spans="1:19" s="47" customFormat="1" ht="17.25" customHeight="1" x14ac:dyDescent="0.2">
      <c r="A82" s="148" t="s">
        <v>35</v>
      </c>
      <c r="B82" s="35">
        <v>61</v>
      </c>
      <c r="C82" s="35">
        <v>10104925082</v>
      </c>
      <c r="D82" s="36" t="s">
        <v>186</v>
      </c>
      <c r="E82" s="67" t="s">
        <v>187</v>
      </c>
      <c r="F82" s="37" t="s">
        <v>24</v>
      </c>
      <c r="G82" s="63" t="s">
        <v>23</v>
      </c>
      <c r="H82" s="164"/>
      <c r="I82" s="45"/>
      <c r="J82" s="66"/>
      <c r="K82" s="43"/>
      <c r="L82" s="151"/>
    </row>
    <row r="83" spans="1:19" s="47" customFormat="1" ht="17.25" customHeight="1" x14ac:dyDescent="0.2">
      <c r="A83" s="148" t="s">
        <v>35</v>
      </c>
      <c r="B83" s="35">
        <v>62</v>
      </c>
      <c r="C83" s="35">
        <v>1001973043</v>
      </c>
      <c r="D83" s="36" t="s">
        <v>188</v>
      </c>
      <c r="E83" s="67" t="s">
        <v>189</v>
      </c>
      <c r="F83" s="37" t="s">
        <v>48</v>
      </c>
      <c r="G83" s="35" t="s">
        <v>23</v>
      </c>
      <c r="H83" s="164"/>
      <c r="I83" s="45"/>
      <c r="J83" s="66"/>
      <c r="K83" s="43"/>
      <c r="L83" s="152"/>
    </row>
    <row r="84" spans="1:19" s="47" customFormat="1" ht="17.25" customHeight="1" x14ac:dyDescent="0.2">
      <c r="A84" s="148" t="s">
        <v>35</v>
      </c>
      <c r="B84" s="35">
        <v>64</v>
      </c>
      <c r="C84" s="35">
        <v>10104990558</v>
      </c>
      <c r="D84" s="36" t="s">
        <v>190</v>
      </c>
      <c r="E84" s="67" t="s">
        <v>191</v>
      </c>
      <c r="F84" s="37" t="s">
        <v>24</v>
      </c>
      <c r="G84" s="35" t="s">
        <v>23</v>
      </c>
      <c r="H84" s="164"/>
      <c r="I84" s="45"/>
      <c r="J84" s="66"/>
      <c r="K84" s="46"/>
      <c r="L84" s="152"/>
    </row>
    <row r="85" spans="1:19" s="47" customFormat="1" ht="17.25" customHeight="1" x14ac:dyDescent="0.2">
      <c r="A85" s="148" t="s">
        <v>35</v>
      </c>
      <c r="B85" s="35">
        <v>69</v>
      </c>
      <c r="C85" s="35">
        <v>10119617855</v>
      </c>
      <c r="D85" s="36" t="s">
        <v>192</v>
      </c>
      <c r="E85" s="67" t="s">
        <v>193</v>
      </c>
      <c r="F85" s="37" t="s">
        <v>119</v>
      </c>
      <c r="G85" s="35" t="s">
        <v>131</v>
      </c>
      <c r="H85" s="164"/>
      <c r="I85" s="45"/>
      <c r="J85" s="66"/>
      <c r="K85" s="46"/>
      <c r="L85" s="152"/>
    </row>
    <row r="86" spans="1:19" s="47" customFormat="1" ht="17.25" customHeight="1" x14ac:dyDescent="0.2">
      <c r="A86" s="148" t="s">
        <v>35</v>
      </c>
      <c r="B86" s="35">
        <v>70</v>
      </c>
      <c r="C86" s="35">
        <v>10098741940</v>
      </c>
      <c r="D86" s="36" t="s">
        <v>194</v>
      </c>
      <c r="E86" s="67" t="s">
        <v>155</v>
      </c>
      <c r="F86" s="37" t="s">
        <v>119</v>
      </c>
      <c r="G86" s="35" t="s">
        <v>131</v>
      </c>
      <c r="H86" s="164"/>
      <c r="I86" s="45"/>
      <c r="J86" s="66"/>
      <c r="K86" s="46"/>
      <c r="L86" s="152"/>
    </row>
    <row r="87" spans="1:19" s="47" customFormat="1" ht="17.25" customHeight="1" thickBot="1" x14ac:dyDescent="0.25">
      <c r="A87" s="154" t="s">
        <v>36</v>
      </c>
      <c r="B87" s="155">
        <v>11</v>
      </c>
      <c r="C87" s="155">
        <v>10096594402</v>
      </c>
      <c r="D87" s="156" t="s">
        <v>195</v>
      </c>
      <c r="E87" s="157" t="s">
        <v>93</v>
      </c>
      <c r="F87" s="158" t="s">
        <v>24</v>
      </c>
      <c r="G87" s="155" t="s">
        <v>22</v>
      </c>
      <c r="H87" s="165"/>
      <c r="I87" s="159"/>
      <c r="J87" s="160"/>
      <c r="K87" s="161"/>
      <c r="L87" s="162"/>
    </row>
    <row r="88" spans="1:19" ht="6" customHeight="1" thickTop="1" thickBot="1" x14ac:dyDescent="0.25">
      <c r="A88" s="50"/>
      <c r="B88" s="51"/>
      <c r="C88" s="51"/>
      <c r="D88" s="52"/>
      <c r="E88" s="53"/>
      <c r="F88" s="54"/>
      <c r="G88" s="55"/>
      <c r="H88" s="56"/>
      <c r="I88" s="56"/>
      <c r="J88" s="56"/>
      <c r="K88" s="56"/>
      <c r="L88" s="56"/>
    </row>
    <row r="89" spans="1:19" ht="15.75" thickTop="1" x14ac:dyDescent="0.2">
      <c r="A89" s="97" t="s">
        <v>26</v>
      </c>
      <c r="B89" s="98"/>
      <c r="C89" s="98"/>
      <c r="D89" s="98"/>
      <c r="E89" s="98"/>
      <c r="F89" s="98"/>
      <c r="G89" s="98" t="s">
        <v>27</v>
      </c>
      <c r="H89" s="98"/>
      <c r="I89" s="98"/>
      <c r="J89" s="98"/>
      <c r="K89" s="98"/>
      <c r="L89" s="99"/>
    </row>
    <row r="90" spans="1:19" x14ac:dyDescent="0.2">
      <c r="A90" s="69" t="s">
        <v>197</v>
      </c>
      <c r="B90" s="70"/>
      <c r="C90" s="71"/>
      <c r="D90" s="72"/>
      <c r="E90" s="73"/>
      <c r="F90" s="74"/>
      <c r="G90" s="75" t="s">
        <v>37</v>
      </c>
      <c r="H90" s="76">
        <v>9</v>
      </c>
      <c r="I90" s="77"/>
      <c r="J90" s="78"/>
      <c r="K90" s="79" t="s">
        <v>38</v>
      </c>
      <c r="L90" s="80">
        <f>COUNTIF(F$23:F204,"ЗМС")</f>
        <v>0</v>
      </c>
    </row>
    <row r="91" spans="1:19" s="57" customFormat="1" x14ac:dyDescent="0.2">
      <c r="A91" s="69" t="s">
        <v>198</v>
      </c>
      <c r="B91" s="70"/>
      <c r="C91" s="81"/>
      <c r="D91" s="81"/>
      <c r="E91" s="82"/>
      <c r="F91" s="83"/>
      <c r="G91" s="84" t="s">
        <v>39</v>
      </c>
      <c r="H91" s="76">
        <f>H92+H97</f>
        <v>65</v>
      </c>
      <c r="I91" s="85"/>
      <c r="J91" s="86"/>
      <c r="K91" s="79" t="s">
        <v>32</v>
      </c>
      <c r="L91" s="80">
        <f>COUNTIF(F$23:F204,"МСМК")</f>
        <v>0</v>
      </c>
    </row>
    <row r="92" spans="1:19" s="57" customFormat="1" ht="15" x14ac:dyDescent="0.2">
      <c r="A92" s="69" t="s">
        <v>199</v>
      </c>
      <c r="B92" s="70"/>
      <c r="C92" s="87"/>
      <c r="D92" s="70"/>
      <c r="E92" s="82"/>
      <c r="F92" s="83"/>
      <c r="G92" s="84" t="s">
        <v>40</v>
      </c>
      <c r="H92" s="76">
        <f>H93+H94+H95+H96</f>
        <v>64</v>
      </c>
      <c r="I92" s="85"/>
      <c r="J92" s="86"/>
      <c r="K92" s="79" t="s">
        <v>33</v>
      </c>
      <c r="L92" s="80">
        <f>COUNTIF(F$23:F204,"МС")</f>
        <v>0</v>
      </c>
      <c r="M92" s="58"/>
      <c r="N92" s="58"/>
      <c r="O92" s="58"/>
      <c r="P92" s="58"/>
      <c r="Q92" s="58"/>
      <c r="R92" s="58"/>
      <c r="S92" s="58"/>
    </row>
    <row r="93" spans="1:19" s="57" customFormat="1" ht="15" x14ac:dyDescent="0.2">
      <c r="A93" s="69" t="s">
        <v>200</v>
      </c>
      <c r="B93" s="70"/>
      <c r="C93" s="87"/>
      <c r="D93" s="72"/>
      <c r="E93" s="82"/>
      <c r="F93" s="83"/>
      <c r="G93" s="84" t="s">
        <v>41</v>
      </c>
      <c r="H93" s="76">
        <f>COUNT(A23:A157)</f>
        <v>44</v>
      </c>
      <c r="I93" s="85"/>
      <c r="J93" s="86"/>
      <c r="K93" s="79" t="s">
        <v>24</v>
      </c>
      <c r="L93" s="80">
        <f>COUNTIF(F$23:F204,"КМС")</f>
        <v>27</v>
      </c>
      <c r="M93" s="58"/>
      <c r="N93" s="58"/>
      <c r="O93" s="58"/>
      <c r="P93" s="58"/>
      <c r="Q93" s="58"/>
      <c r="R93" s="58"/>
      <c r="S93" s="58"/>
    </row>
    <row r="94" spans="1:19" s="57" customFormat="1" ht="15" x14ac:dyDescent="0.2">
      <c r="A94" s="69"/>
      <c r="B94" s="70"/>
      <c r="C94" s="87"/>
      <c r="D94" s="70"/>
      <c r="E94" s="82"/>
      <c r="F94" s="83"/>
      <c r="G94" s="84" t="s">
        <v>42</v>
      </c>
      <c r="H94" s="76">
        <f>COUNTIF(A23:A156,"ЛИМ")</f>
        <v>0</v>
      </c>
      <c r="I94" s="85"/>
      <c r="J94" s="86"/>
      <c r="K94" s="79" t="s">
        <v>43</v>
      </c>
      <c r="L94" s="80">
        <f>COUNTIF(F$23:F204,"1 СР")</f>
        <v>15</v>
      </c>
      <c r="M94" s="58"/>
      <c r="N94" s="58"/>
      <c r="O94" s="58"/>
      <c r="P94" s="58"/>
      <c r="Q94" s="58"/>
      <c r="R94" s="58"/>
      <c r="S94" s="58"/>
    </row>
    <row r="95" spans="1:19" s="57" customFormat="1" ht="15" x14ac:dyDescent="0.2">
      <c r="A95" s="69"/>
      <c r="B95" s="70"/>
      <c r="C95" s="70"/>
      <c r="D95" s="70"/>
      <c r="E95" s="82"/>
      <c r="F95" s="83"/>
      <c r="G95" s="84" t="s">
        <v>44</v>
      </c>
      <c r="H95" s="76">
        <f>COUNTIF(A23:A156,"НФ")</f>
        <v>20</v>
      </c>
      <c r="I95" s="85"/>
      <c r="J95" s="86"/>
      <c r="K95" s="79" t="s">
        <v>48</v>
      </c>
      <c r="L95" s="80">
        <f>COUNTIF(F$23:F205,"2 СР")</f>
        <v>13</v>
      </c>
      <c r="M95" s="58"/>
      <c r="N95" s="58"/>
      <c r="O95" s="58"/>
      <c r="P95" s="58"/>
      <c r="Q95" s="58"/>
      <c r="R95" s="58"/>
      <c r="S95" s="58"/>
    </row>
    <row r="96" spans="1:19" s="57" customFormat="1" ht="15" x14ac:dyDescent="0.2">
      <c r="A96" s="69"/>
      <c r="B96" s="70"/>
      <c r="C96" s="70"/>
      <c r="D96" s="70"/>
      <c r="E96" s="82"/>
      <c r="F96" s="83"/>
      <c r="G96" s="84" t="s">
        <v>45</v>
      </c>
      <c r="H96" s="76">
        <f>COUNTIF(A23:A156,"ДСКВ")</f>
        <v>0</v>
      </c>
      <c r="I96" s="85"/>
      <c r="J96" s="86"/>
      <c r="K96" s="79"/>
      <c r="L96" s="88"/>
      <c r="M96" s="58"/>
      <c r="N96" s="58"/>
      <c r="O96" s="58"/>
      <c r="P96" s="58"/>
      <c r="Q96" s="58"/>
      <c r="R96" s="58"/>
      <c r="S96" s="58"/>
    </row>
    <row r="97" spans="1:19" s="57" customFormat="1" ht="15" x14ac:dyDescent="0.2">
      <c r="A97" s="69"/>
      <c r="B97" s="70"/>
      <c r="C97" s="70"/>
      <c r="D97" s="70"/>
      <c r="E97" s="89"/>
      <c r="F97" s="90"/>
      <c r="G97" s="84" t="s">
        <v>46</v>
      </c>
      <c r="H97" s="76">
        <f>COUNTIF(A23:A156,"НС")</f>
        <v>1</v>
      </c>
      <c r="I97" s="91"/>
      <c r="J97" s="92"/>
      <c r="K97" s="79"/>
      <c r="L97" s="88"/>
      <c r="M97" s="59"/>
      <c r="N97" s="59"/>
      <c r="O97" s="59"/>
      <c r="P97" s="59"/>
      <c r="Q97" s="59"/>
      <c r="R97" s="59"/>
      <c r="S97" s="59"/>
    </row>
    <row r="98" spans="1:19" s="57" customFormat="1" ht="9.75" customHeight="1" x14ac:dyDescent="0.2">
      <c r="A98" s="60"/>
      <c r="B98" s="61"/>
      <c r="C98" s="61"/>
      <c r="L98" s="62"/>
    </row>
    <row r="99" spans="1:19" ht="15.75" x14ac:dyDescent="0.2">
      <c r="A99" s="100" t="s">
        <v>28</v>
      </c>
      <c r="B99" s="101"/>
      <c r="C99" s="101"/>
      <c r="D99" s="101"/>
      <c r="E99" s="101" t="s">
        <v>29</v>
      </c>
      <c r="F99" s="101"/>
      <c r="G99" s="101"/>
      <c r="H99" s="101"/>
      <c r="I99" s="101" t="s">
        <v>30</v>
      </c>
      <c r="J99" s="101"/>
      <c r="K99" s="101"/>
      <c r="L99" s="102"/>
    </row>
    <row r="100" spans="1:19" x14ac:dyDescent="0.2">
      <c r="A100" s="106"/>
      <c r="B100" s="107"/>
      <c r="C100" s="107"/>
      <c r="D100" s="107"/>
      <c r="E100" s="107"/>
      <c r="F100" s="108"/>
      <c r="G100" s="108"/>
      <c r="H100" s="108"/>
      <c r="I100" s="108"/>
      <c r="J100" s="108"/>
      <c r="K100" s="108"/>
      <c r="L100" s="109"/>
    </row>
    <row r="101" spans="1:19" x14ac:dyDescent="0.2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6"/>
    </row>
    <row r="102" spans="1:19" x14ac:dyDescent="0.2">
      <c r="A102" s="94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6"/>
    </row>
    <row r="103" spans="1:19" x14ac:dyDescent="0.2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10"/>
    </row>
    <row r="104" spans="1:19" x14ac:dyDescent="0.2">
      <c r="A104" s="106"/>
      <c r="B104" s="107"/>
      <c r="C104" s="107"/>
      <c r="D104" s="107"/>
      <c r="E104" s="107"/>
      <c r="F104" s="111"/>
      <c r="G104" s="111"/>
      <c r="H104" s="111"/>
      <c r="I104" s="111"/>
      <c r="J104" s="111"/>
      <c r="K104" s="111"/>
      <c r="L104" s="112"/>
    </row>
    <row r="105" spans="1:19" ht="16.5" thickBot="1" x14ac:dyDescent="0.25">
      <c r="A105" s="103"/>
      <c r="B105" s="104"/>
      <c r="C105" s="104"/>
      <c r="D105" s="104"/>
      <c r="E105" s="104" t="str">
        <f>G17</f>
        <v>МЕЛЬНИК А,И. (ВК, г. Краснодар)</v>
      </c>
      <c r="F105" s="104"/>
      <c r="G105" s="104"/>
      <c r="H105" s="104"/>
      <c r="I105" s="104" t="str">
        <f>G18</f>
        <v>СОЛУКОВА Н.В. (ВК, г. Краснодар)</v>
      </c>
      <c r="J105" s="104"/>
      <c r="K105" s="104"/>
      <c r="L105" s="105"/>
    </row>
    <row r="106" spans="1:19" ht="13.5" thickTop="1" x14ac:dyDescent="0.2"/>
    <row r="108" spans="1:19" x14ac:dyDescent="0.2">
      <c r="B108" s="1"/>
      <c r="C108" s="1"/>
    </row>
    <row r="109" spans="1:19" x14ac:dyDescent="0.2">
      <c r="B109" s="1"/>
      <c r="C109" s="1"/>
    </row>
    <row r="110" spans="1:19" x14ac:dyDescent="0.2">
      <c r="B110" s="1"/>
      <c r="C110" s="1"/>
    </row>
    <row r="111" spans="1:19" x14ac:dyDescent="0.2">
      <c r="B111" s="1"/>
      <c r="C111" s="1"/>
    </row>
    <row r="112" spans="1:19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</sheetData>
  <sortState ref="A60:L93">
    <sortCondition descending="1" ref="A60:A93"/>
  </sortState>
  <mergeCells count="36">
    <mergeCell ref="A2:L2"/>
    <mergeCell ref="A7:L7"/>
    <mergeCell ref="A1:L1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A105:D105"/>
    <mergeCell ref="E105:H105"/>
    <mergeCell ref="I105:L105"/>
    <mergeCell ref="A100:E100"/>
    <mergeCell ref="F100:L100"/>
    <mergeCell ref="A103:E103"/>
    <mergeCell ref="F103:L103"/>
    <mergeCell ref="A104:E104"/>
    <mergeCell ref="F104:L104"/>
    <mergeCell ref="A89:F89"/>
    <mergeCell ref="G89:L89"/>
    <mergeCell ref="A99:D99"/>
    <mergeCell ref="E99:H99"/>
    <mergeCell ref="I99:L99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4" fitToHeight="2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горная гонка</vt:lpstr>
      <vt:lpstr>'Групповая горная гонка'!Заголовки_для_печати</vt:lpstr>
      <vt:lpstr>'Групповая горная гонка'!Область_печати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Arsen</cp:lastModifiedBy>
  <cp:lastPrinted>2021-04-23T17:14:32Z</cp:lastPrinted>
  <dcterms:created xsi:type="dcterms:W3CDTF">2021-04-22T05:20:16Z</dcterms:created>
  <dcterms:modified xsi:type="dcterms:W3CDTF">2021-09-28T16:10:08Z</dcterms:modified>
</cp:coreProperties>
</file>