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E5C2CE44-4830-4202-AA55-C78F4B638E50}" xr6:coauthVersionLast="47" xr6:coauthVersionMax="47" xr10:uidLastSave="{00000000-0000-0000-0000-000000000000}"/>
  <bookViews>
    <workbookView xWindow="-110" yWindow="-110" windowWidth="19420" windowHeight="10300" activeTab="1" xr2:uid="{D38B2DCB-03E8-49D0-9064-481ADBCC18A2}"/>
  </bookViews>
  <sheets>
    <sheet name="по очкам Д" sheetId="1" r:id="rId1"/>
    <sheet name="по очкам Ю" sheetId="2" r:id="rId2"/>
  </sheets>
  <externalReferences>
    <externalReference r:id="rId3"/>
    <externalReference r:id="rId4"/>
  </externalReferences>
  <definedNames>
    <definedName name="_xlnm.Print_Titles" localSheetId="0">'по очкам Д'!$21:$22</definedName>
    <definedName name="_xlnm.Print_Titles" localSheetId="1">'по очкам Ю'!$21:$22</definedName>
    <definedName name="_xlnm.Print_Area" localSheetId="0">'по очкам Д'!$A$1:$V$74</definedName>
    <definedName name="_xlnm.Print_Area" localSheetId="1">'по очкам Ю'!$A$1:$Y$80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0" i="2" l="1"/>
  <c r="H70" i="2"/>
  <c r="D70" i="2"/>
  <c r="V64" i="2"/>
  <c r="H64" i="2"/>
  <c r="D64" i="2"/>
  <c r="H60" i="2"/>
  <c r="H59" i="2"/>
  <c r="H57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W44" i="2"/>
  <c r="G44" i="2"/>
  <c r="F44" i="2"/>
  <c r="E44" i="2"/>
  <c r="D44" i="2"/>
  <c r="C44" i="2"/>
  <c r="W43" i="2"/>
  <c r="G43" i="2"/>
  <c r="F43" i="2"/>
  <c r="E43" i="2"/>
  <c r="D43" i="2"/>
  <c r="C43" i="2"/>
  <c r="W42" i="2"/>
  <c r="G42" i="2"/>
  <c r="F42" i="2"/>
  <c r="E42" i="2"/>
  <c r="D42" i="2"/>
  <c r="C42" i="2"/>
  <c r="W41" i="2"/>
  <c r="G41" i="2"/>
  <c r="F41" i="2"/>
  <c r="E41" i="2"/>
  <c r="D41" i="2"/>
  <c r="C41" i="2"/>
  <c r="W40" i="2"/>
  <c r="G40" i="2"/>
  <c r="F40" i="2"/>
  <c r="E40" i="2"/>
  <c r="D40" i="2"/>
  <c r="C40" i="2"/>
  <c r="W39" i="2"/>
  <c r="G39" i="2"/>
  <c r="F39" i="2"/>
  <c r="E39" i="2"/>
  <c r="D39" i="2"/>
  <c r="C39" i="2"/>
  <c r="W38" i="2"/>
  <c r="G38" i="2"/>
  <c r="F38" i="2"/>
  <c r="E38" i="2"/>
  <c r="D38" i="2"/>
  <c r="C38" i="2"/>
  <c r="W37" i="2"/>
  <c r="G37" i="2"/>
  <c r="F37" i="2"/>
  <c r="E37" i="2"/>
  <c r="D37" i="2"/>
  <c r="C37" i="2"/>
  <c r="W36" i="2"/>
  <c r="G36" i="2"/>
  <c r="F36" i="2"/>
  <c r="E36" i="2"/>
  <c r="D36" i="2"/>
  <c r="C36" i="2"/>
  <c r="W35" i="2"/>
  <c r="G35" i="2"/>
  <c r="F35" i="2"/>
  <c r="E35" i="2"/>
  <c r="D35" i="2"/>
  <c r="C35" i="2"/>
  <c r="W34" i="2"/>
  <c r="G34" i="2"/>
  <c r="F34" i="2"/>
  <c r="E34" i="2"/>
  <c r="D34" i="2"/>
  <c r="C34" i="2"/>
  <c r="W33" i="2"/>
  <c r="G33" i="2"/>
  <c r="F33" i="2"/>
  <c r="E33" i="2"/>
  <c r="D33" i="2"/>
  <c r="C33" i="2"/>
  <c r="W32" i="2"/>
  <c r="G32" i="2"/>
  <c r="F32" i="2"/>
  <c r="E32" i="2"/>
  <c r="D32" i="2"/>
  <c r="C32" i="2"/>
  <c r="W31" i="2"/>
  <c r="G31" i="2"/>
  <c r="F31" i="2"/>
  <c r="E31" i="2"/>
  <c r="D31" i="2"/>
  <c r="C31" i="2"/>
  <c r="W30" i="2"/>
  <c r="G30" i="2"/>
  <c r="F30" i="2"/>
  <c r="E30" i="2"/>
  <c r="D30" i="2"/>
  <c r="C30" i="2"/>
  <c r="W29" i="2"/>
  <c r="G29" i="2"/>
  <c r="F29" i="2"/>
  <c r="E29" i="2"/>
  <c r="D29" i="2"/>
  <c r="C29" i="2"/>
  <c r="W28" i="2"/>
  <c r="G28" i="2"/>
  <c r="F28" i="2"/>
  <c r="E28" i="2"/>
  <c r="D28" i="2"/>
  <c r="C28" i="2"/>
  <c r="W27" i="2"/>
  <c r="G27" i="2"/>
  <c r="F27" i="2"/>
  <c r="E27" i="2"/>
  <c r="D27" i="2"/>
  <c r="C27" i="2"/>
  <c r="W26" i="2"/>
  <c r="G26" i="2"/>
  <c r="F26" i="2"/>
  <c r="E26" i="2"/>
  <c r="D26" i="2"/>
  <c r="C26" i="2"/>
  <c r="W25" i="2"/>
  <c r="G25" i="2"/>
  <c r="F25" i="2"/>
  <c r="E25" i="2"/>
  <c r="D25" i="2"/>
  <c r="C25" i="2"/>
  <c r="W24" i="2"/>
  <c r="G24" i="2"/>
  <c r="F24" i="2"/>
  <c r="E24" i="2"/>
  <c r="D24" i="2"/>
  <c r="C24" i="2"/>
  <c r="W23" i="2"/>
  <c r="G23" i="2"/>
  <c r="F23" i="2"/>
  <c r="Y56" i="2" s="1"/>
  <c r="E23" i="2"/>
  <c r="D23" i="2"/>
  <c r="C23" i="2"/>
  <c r="S63" i="1"/>
  <c r="H63" i="1"/>
  <c r="D63" i="1"/>
  <c r="S57" i="1"/>
  <c r="H57" i="1"/>
  <c r="D57" i="1"/>
  <c r="H53" i="1"/>
  <c r="H52" i="1"/>
  <c r="H51" i="1"/>
  <c r="H50" i="1" s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T40" i="1"/>
  <c r="G40" i="1"/>
  <c r="F40" i="1"/>
  <c r="E40" i="1"/>
  <c r="D40" i="1"/>
  <c r="C40" i="1"/>
  <c r="T39" i="1"/>
  <c r="G39" i="1"/>
  <c r="F39" i="1"/>
  <c r="E39" i="1"/>
  <c r="D39" i="1"/>
  <c r="C39" i="1"/>
  <c r="T38" i="1"/>
  <c r="G38" i="1"/>
  <c r="F38" i="1"/>
  <c r="E38" i="1"/>
  <c r="D38" i="1"/>
  <c r="C38" i="1"/>
  <c r="T37" i="1"/>
  <c r="G37" i="1"/>
  <c r="F37" i="1"/>
  <c r="E37" i="1"/>
  <c r="D37" i="1"/>
  <c r="C37" i="1"/>
  <c r="T36" i="1"/>
  <c r="G36" i="1"/>
  <c r="F36" i="1"/>
  <c r="E36" i="1"/>
  <c r="D36" i="1"/>
  <c r="C36" i="1"/>
  <c r="T35" i="1"/>
  <c r="G35" i="1"/>
  <c r="F35" i="1"/>
  <c r="E35" i="1"/>
  <c r="D35" i="1"/>
  <c r="C35" i="1"/>
  <c r="T34" i="1"/>
  <c r="G34" i="1"/>
  <c r="F34" i="1"/>
  <c r="E34" i="1"/>
  <c r="D34" i="1"/>
  <c r="C34" i="1"/>
  <c r="T33" i="1"/>
  <c r="G33" i="1"/>
  <c r="F33" i="1"/>
  <c r="E33" i="1"/>
  <c r="D33" i="1"/>
  <c r="C33" i="1"/>
  <c r="T32" i="1"/>
  <c r="G32" i="1"/>
  <c r="F32" i="1"/>
  <c r="E32" i="1"/>
  <c r="D32" i="1"/>
  <c r="C32" i="1"/>
  <c r="T31" i="1"/>
  <c r="G31" i="1"/>
  <c r="F31" i="1"/>
  <c r="E31" i="1"/>
  <c r="D31" i="1"/>
  <c r="C31" i="1"/>
  <c r="T30" i="1"/>
  <c r="G30" i="1"/>
  <c r="F30" i="1"/>
  <c r="E30" i="1"/>
  <c r="D30" i="1"/>
  <c r="C30" i="1"/>
  <c r="T29" i="1"/>
  <c r="G29" i="1"/>
  <c r="F29" i="1"/>
  <c r="E29" i="1"/>
  <c r="D29" i="1"/>
  <c r="C29" i="1"/>
  <c r="T28" i="1"/>
  <c r="G28" i="1"/>
  <c r="F28" i="1"/>
  <c r="E28" i="1"/>
  <c r="D28" i="1"/>
  <c r="C28" i="1"/>
  <c r="T27" i="1"/>
  <c r="G27" i="1"/>
  <c r="F27" i="1"/>
  <c r="E27" i="1"/>
  <c r="D27" i="1"/>
  <c r="C27" i="1"/>
  <c r="T26" i="1"/>
  <c r="G26" i="1"/>
  <c r="F26" i="1"/>
  <c r="E26" i="1"/>
  <c r="D26" i="1"/>
  <c r="C26" i="1"/>
  <c r="T25" i="1"/>
  <c r="G25" i="1"/>
  <c r="F25" i="1"/>
  <c r="E25" i="1"/>
  <c r="D25" i="1"/>
  <c r="C25" i="1"/>
  <c r="T24" i="1"/>
  <c r="G24" i="1"/>
  <c r="F24" i="1"/>
  <c r="E24" i="1"/>
  <c r="D24" i="1"/>
  <c r="C24" i="1"/>
  <c r="T23" i="1"/>
  <c r="G23" i="1"/>
  <c r="F23" i="1"/>
  <c r="V52" i="1" s="1"/>
  <c r="E23" i="1"/>
  <c r="D23" i="1"/>
  <c r="C23" i="1"/>
  <c r="Y57" i="2" l="1"/>
  <c r="Y61" i="2"/>
  <c r="Y60" i="2"/>
  <c r="V54" i="1"/>
  <c r="Y58" i="2"/>
  <c r="Y62" i="2"/>
  <c r="V53" i="1"/>
  <c r="V51" i="1"/>
  <c r="V55" i="1"/>
  <c r="Y59" i="2"/>
  <c r="V50" i="1"/>
  <c r="V49" i="1"/>
</calcChain>
</file>

<file path=xl/sharedStrings.xml><?xml version="1.0" encoding="utf-8"?>
<sst xmlns="http://schemas.openxmlformats.org/spreadsheetml/2006/main" count="186" uniqueCount="88">
  <si>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</si>
  <si>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</si>
  <si>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</si>
  <si>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</si>
  <si>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ВСЕРОССИЙСКИЕ СОРЕВНОВАНИЯ</t>
  </si>
  <si>
    <t>по велосипедному спорту</t>
  </si>
  <si>
    <t>ИТОГОВЫЙ ПРОТОКОЛ</t>
  </si>
  <si>
    <t>трек - гонка по очкам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</si>
  <si>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</si>
  <si>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</si>
  <si>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</si>
  <si>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Номер-код ВРВС - 0080311811Я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</si>
  <si>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13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</si>
  <si>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11ч 13м</t>
    </r>
  </si>
  <si>
    <t>ЕКП 2025 № - 2008580021031834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</si>
  <si>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</si>
  <si>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</si>
  <si>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</si>
  <si>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</si>
  <si>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</si>
  <si>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</si>
  <si>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</si>
  <si>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</si>
  <si>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</si>
  <si>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</si>
  <si>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</si>
  <si>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</si>
  <si>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СУДЬЯ НА ФИНИШЕ:</t>
  </si>
  <si>
    <t>БЕЛОБОРОДОВА О.В. (ВК, г.МОСКВА)</t>
  </si>
  <si>
    <t>КРУГОВ:</t>
  </si>
  <si>
    <t>48кр./9ф.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</si>
  <si>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</si>
  <si>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</si>
  <si>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</si>
  <si>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</si>
  <si>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</si>
  <si>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</si>
  <si>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</si>
  <si>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</si>
  <si>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ПРИХОД НА ФИНИШ</t>
  </si>
  <si>
    <t>КРУГ +/-</t>
  </si>
  <si>
    <t>РЕЗУЛЬТАТ</t>
  </si>
  <si>
    <t>ВЫПОЛНЕНИЕ НТУ ЕВСК</t>
  </si>
  <si>
    <t>ПРИМЕЧАНИЕ</t>
  </si>
  <si>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</si>
  <si>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</si>
  <si>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</si>
  <si>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</si>
  <si>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</si>
  <si>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</si>
  <si>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</si>
  <si>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</si>
  <si>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</si>
  <si>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+</t>
  </si>
  <si>
    <t>-</t>
  </si>
  <si>
    <t>НФ</t>
  </si>
  <si>
    <t>снят</t>
  </si>
  <si>
    <t>сошла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</si>
  <si>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</si>
  <si>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</si>
  <si>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</si>
  <si>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</si>
  <si>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</si>
  <si>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</si>
  <si>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</si>
  <si>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</si>
  <si>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</si>
  <si>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</si>
  <si>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</si>
  <si>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</si>
  <si>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</si>
  <si>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</si>
  <si>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</si>
  <si>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</si>
  <si>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</si>
  <si>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</si>
  <si>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КОММЮНИКЕ: №82 ПОЛЕТЦКАЯ Анна предупреждение за обгон по нейтральной линии</t>
  </si>
  <si>
    <t>КОММЮНИКЕ: №33 СТЕПАНОВА Дарья предупреждение за не прямолинейную езду П.п. 3.2.042</t>
  </si>
  <si>
    <r>
      <t>Коммюнике:</t>
    </r>
    <r>
      <rPr>
        <sz val="11"/>
        <rFont val="Calibri"/>
        <family val="2"/>
        <charset val="204"/>
        <scheme val="minor"/>
      </rPr>
      <t xml:space="preserve"> № 46 -предупреждение (вход в занятый коридор)</t>
    </r>
  </si>
  <si>
    <t xml:space="preserve">МАЛЕРВЕЙН Любовь </t>
  </si>
  <si>
    <t>ПОЛЕТЦКАЯ Анна</t>
  </si>
  <si>
    <t>ЮНОШИ 15-16 ЛЕТ</t>
  </si>
  <si>
    <t>60кр./12ф.</t>
  </si>
  <si>
    <t>ф10</t>
  </si>
  <si>
    <t>ф11</t>
  </si>
  <si>
    <t>ф12</t>
  </si>
  <si>
    <t>сошел</t>
  </si>
  <si>
    <r>
      <t xml:space="preserve">КОММЮНИКЕ: №92 МИЛЛЕР Илья Артёмович- </t>
    </r>
    <r>
      <rPr>
        <b/>
        <sz val="12"/>
        <rFont val="Calibri"/>
        <family val="2"/>
        <charset val="204"/>
        <scheme val="minor"/>
      </rPr>
      <t>предупреждение</t>
    </r>
    <r>
      <rPr>
        <sz val="12"/>
        <rFont val="Calibri"/>
        <family val="2"/>
        <charset val="204"/>
        <scheme val="minor"/>
      </rPr>
      <t xml:space="preserve"> за обгон по нейтральной линии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</si>
</sst>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2" fillId="0" borderId="0"/>
    <xf numFmtId="0" fontId="17" fillId="0" borderId="0"/>
    <xf numFmtId="0" fontId="17" fillId="0" borderId="0"/>
    <xf numFmtId="0" fontId="2" fillId="0" borderId="0"/>
  </cellStyleXfs>
  <cellXfs count="156">
    <xf numFmtId="0" fontId="0" fillId="0" borderId="0" xfId="0"/>
    <xf numFmtId="0" fontId="4" fillId="0" borderId="0" xfId="1" applyFont="1"/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13" fillId="0" borderId="8" xfId="3" applyFont="1" applyBorder="1" applyAlignment="1">
      <alignment vertical="center"/>
    </xf>
    <xf numFmtId="0" fontId="7" fillId="0" borderId="9" xfId="1" applyFont="1" applyBorder="1" applyAlignment="1">
      <alignment horizontal="center"/>
    </xf>
    <xf numFmtId="0" fontId="7" fillId="0" borderId="9" xfId="1" applyFont="1" applyBorder="1"/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right"/>
    </xf>
    <xf numFmtId="0" fontId="7" fillId="0" borderId="0" xfId="1" applyFont="1"/>
    <xf numFmtId="0" fontId="13" fillId="0" borderId="10" xfId="1" applyFont="1" applyBorder="1" applyAlignment="1">
      <alignment vertical="center"/>
    </xf>
    <xf numFmtId="0" fontId="7" fillId="0" borderId="6" xfId="1" applyFont="1" applyBorder="1" applyAlignment="1">
      <alignment horizontal="center"/>
    </xf>
    <xf numFmtId="0" fontId="7" fillId="0" borderId="6" xfId="1" applyFont="1" applyBorder="1"/>
    <xf numFmtId="0" fontId="7" fillId="0" borderId="6" xfId="1" applyFont="1" applyBorder="1" applyAlignment="1">
      <alignment horizontal="left" vertical="center"/>
    </xf>
    <xf numFmtId="0" fontId="7" fillId="0" borderId="6" xfId="1" applyFont="1" applyBorder="1" applyAlignment="1">
      <alignment horizontal="right"/>
    </xf>
    <xf numFmtId="0" fontId="13" fillId="2" borderId="14" xfId="1" applyFont="1" applyFill="1" applyBorder="1" applyAlignment="1">
      <alignment vertical="center"/>
    </xf>
    <xf numFmtId="0" fontId="13" fillId="2" borderId="12" xfId="1" applyFont="1" applyFill="1" applyBorder="1"/>
    <xf numFmtId="0" fontId="13" fillId="2" borderId="15" xfId="1" applyFont="1" applyFill="1" applyBorder="1"/>
    <xf numFmtId="0" fontId="13" fillId="0" borderId="11" xfId="1" applyFont="1" applyBorder="1"/>
    <xf numFmtId="0" fontId="13" fillId="0" borderId="12" xfId="1" applyFont="1" applyBorder="1" applyAlignment="1">
      <alignment horizontal="center"/>
    </xf>
    <xf numFmtId="0" fontId="13" fillId="0" borderId="12" xfId="1" applyFont="1" applyBorder="1"/>
    <xf numFmtId="0" fontId="7" fillId="0" borderId="12" xfId="1" applyFont="1" applyBorder="1"/>
    <xf numFmtId="0" fontId="7" fillId="0" borderId="13" xfId="1" applyFont="1" applyBorder="1" applyAlignment="1">
      <alignment horizontal="right"/>
    </xf>
    <xf numFmtId="0" fontId="13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right"/>
    </xf>
    <xf numFmtId="0" fontId="7" fillId="0" borderId="12" xfId="1" applyFont="1" applyBorder="1" applyAlignment="1">
      <alignment horizontal="center"/>
    </xf>
    <xf numFmtId="49" fontId="7" fillId="0" borderId="15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3" fillId="0" borderId="14" xfId="1" applyFont="1" applyBorder="1" applyAlignment="1">
      <alignment vertical="center"/>
    </xf>
    <xf numFmtId="0" fontId="1" fillId="0" borderId="15" xfId="1" applyFont="1" applyBorder="1" applyAlignment="1">
      <alignment horizontal="right"/>
    </xf>
    <xf numFmtId="0" fontId="7" fillId="0" borderId="15" xfId="1" applyFont="1" applyBorder="1" applyAlignment="1">
      <alignment horizontal="right"/>
    </xf>
    <xf numFmtId="0" fontId="15" fillId="0" borderId="16" xfId="1" applyFont="1" applyBorder="1"/>
    <xf numFmtId="0" fontId="15" fillId="0" borderId="17" xfId="1" applyFont="1" applyBorder="1" applyAlignment="1">
      <alignment horizontal="center"/>
    </xf>
    <xf numFmtId="0" fontId="15" fillId="0" borderId="17" xfId="1" applyFont="1" applyBorder="1"/>
    <xf numFmtId="0" fontId="15" fillId="0" borderId="18" xfId="1" applyFont="1" applyBorder="1"/>
    <xf numFmtId="0" fontId="15" fillId="0" borderId="0" xfId="1" applyFont="1"/>
    <xf numFmtId="0" fontId="16" fillId="0" borderId="0" xfId="1" applyFont="1" applyAlignment="1">
      <alignment vertical="center"/>
    </xf>
    <xf numFmtId="0" fontId="16" fillId="2" borderId="29" xfId="4" applyFont="1" applyFill="1" applyBorder="1" applyAlignment="1">
      <alignment horizontal="center" vertical="center" wrapText="1"/>
    </xf>
    <xf numFmtId="0" fontId="16" fillId="2" borderId="27" xfId="4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left" vertical="center" wrapText="1"/>
    </xf>
    <xf numFmtId="14" fontId="7" fillId="0" borderId="32" xfId="1" applyNumberFormat="1" applyFont="1" applyBorder="1" applyAlignment="1">
      <alignment horizontal="center" vertical="center" wrapText="1"/>
    </xf>
    <xf numFmtId="164" fontId="7" fillId="0" borderId="32" xfId="1" applyNumberFormat="1" applyFont="1" applyBorder="1" applyAlignment="1">
      <alignment horizontal="center" vertical="center" wrapText="1"/>
    </xf>
    <xf numFmtId="0" fontId="18" fillId="0" borderId="32" xfId="5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left" vertical="center" wrapText="1"/>
    </xf>
    <xf numFmtId="14" fontId="7" fillId="0" borderId="33" xfId="1" applyNumberFormat="1" applyFont="1" applyBorder="1" applyAlignment="1">
      <alignment horizontal="center" vertical="center" wrapText="1"/>
    </xf>
    <xf numFmtId="164" fontId="7" fillId="0" borderId="33" xfId="1" applyNumberFormat="1" applyFont="1" applyBorder="1" applyAlignment="1">
      <alignment horizontal="center" vertical="center" wrapText="1"/>
    </xf>
    <xf numFmtId="0" fontId="18" fillId="0" borderId="36" xfId="5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4" fillId="0" borderId="38" xfId="1" applyFont="1" applyBorder="1" applyAlignment="1">
      <alignment horizontal="center" vertical="center"/>
    </xf>
    <xf numFmtId="0" fontId="18" fillId="0" borderId="33" xfId="5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14" fontId="7" fillId="0" borderId="27" xfId="1" applyNumberFormat="1" applyFont="1" applyBorder="1" applyAlignment="1">
      <alignment horizontal="center" vertical="center" wrapText="1"/>
    </xf>
    <xf numFmtId="164" fontId="7" fillId="0" borderId="27" xfId="1" applyNumberFormat="1" applyFont="1" applyBorder="1" applyAlignment="1">
      <alignment horizontal="center" vertical="center" wrapText="1"/>
    </xf>
    <xf numFmtId="0" fontId="18" fillId="0" borderId="29" xfId="5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0" fillId="0" borderId="5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49" fontId="15" fillId="0" borderId="0" xfId="1" applyNumberFormat="1" applyFont="1" applyAlignment="1">
      <alignment vertical="center"/>
    </xf>
    <xf numFmtId="0" fontId="15" fillId="0" borderId="5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2" fillId="0" borderId="0" xfId="6" applyFont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23" fillId="2" borderId="11" xfId="1" applyFont="1" applyFill="1" applyBorder="1" applyAlignment="1">
      <alignment vertical="center"/>
    </xf>
    <xf numFmtId="0" fontId="23" fillId="2" borderId="12" xfId="1" applyFont="1" applyFill="1" applyBorder="1" applyAlignment="1">
      <alignment vertical="center"/>
    </xf>
    <xf numFmtId="0" fontId="20" fillId="0" borderId="45" xfId="1" applyFont="1" applyBorder="1" applyAlignment="1">
      <alignment vertical="center"/>
    </xf>
    <xf numFmtId="0" fontId="20" fillId="0" borderId="46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center" wrapText="1"/>
    </xf>
    <xf numFmtId="14" fontId="7" fillId="0" borderId="29" xfId="1" applyNumberFormat="1" applyFont="1" applyBorder="1" applyAlignment="1">
      <alignment horizontal="center" vertical="center" wrapText="1"/>
    </xf>
    <xf numFmtId="164" fontId="7" fillId="0" borderId="29" xfId="1" applyNumberFormat="1" applyFont="1" applyBorder="1" applyAlignment="1">
      <alignment horizontal="center" vertical="center" wrapText="1"/>
    </xf>
    <xf numFmtId="0" fontId="3" fillId="0" borderId="46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44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1" fillId="0" borderId="6" xfId="1" applyFont="1" applyBorder="1" applyAlignment="1">
      <alignment horizontal="left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0" xfId="4" applyFont="1" applyFill="1" applyBorder="1" applyAlignment="1">
      <alignment horizontal="center" vertical="center" wrapText="1"/>
    </xf>
    <xf numFmtId="0" fontId="16" fillId="2" borderId="27" xfId="4" applyFont="1" applyFill="1" applyBorder="1" applyAlignment="1">
      <alignment horizontal="center" vertical="center" wrapText="1"/>
    </xf>
    <xf numFmtId="0" fontId="16" fillId="2" borderId="22" xfId="4" applyFont="1" applyFill="1" applyBorder="1" applyAlignment="1">
      <alignment horizontal="center" vertical="center" wrapText="1"/>
    </xf>
    <xf numFmtId="0" fontId="16" fillId="2" borderId="24" xfId="4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left"/>
    </xf>
    <xf numFmtId="0" fontId="13" fillId="2" borderId="12" xfId="1" applyFont="1" applyFill="1" applyBorder="1" applyAlignment="1">
      <alignment horizontal="left"/>
    </xf>
    <xf numFmtId="0" fontId="13" fillId="2" borderId="13" xfId="1" applyFont="1" applyFill="1" applyBorder="1" applyAlignment="1">
      <alignment horizontal="left"/>
    </xf>
    <xf numFmtId="0" fontId="16" fillId="2" borderId="19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1" xfId="4" applyFont="1" applyFill="1" applyBorder="1" applyAlignment="1">
      <alignment horizontal="center" vertical="center" wrapText="1"/>
    </xf>
    <xf numFmtId="0" fontId="16" fillId="2" borderId="28" xfId="4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5" xfId="1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/>
    </xf>
    <xf numFmtId="0" fontId="14" fillId="0" borderId="7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</cellXfs>
  <cellStyles count="7">
    <cellStyle name="Обычный" xfId="0" builtinId="0"/>
    <cellStyle name="Обычный 2 2" xfId="1" xr:uid="{3F1D8256-D6F6-4C97-90DB-987C5DB86F1F}"/>
    <cellStyle name="Обычный 2 4" xfId="2" xr:uid="{3B920F89-80AB-44AE-A9D9-6CD68D9E471F}"/>
    <cellStyle name="Обычный 2 4 3" xfId="3" xr:uid="{88A165E6-A5B3-4146-B427-339361F87381}"/>
    <cellStyle name="Обычный 6" xfId="6" xr:uid="{7A6A909C-C715-4DFA-BCCB-C1F31767018E}"/>
    <cellStyle name="Обычный_ID4938_RS_1" xfId="5" xr:uid="{3A49860A-FDEE-462B-A85F-D8D642446BEA}"/>
    <cellStyle name="Обычный_Стартовый протокол Смирнов_20101106_Results" xfId="4" xr:uid="{5F4FA22F-177E-4EC7-8A3D-A825D5E06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137634</xdr:colOff>
      <xdr:row>1</xdr:row>
      <xdr:rowOff>112109</xdr:rowOff>
    </xdr:from>
    <xdr:to>
      <xdr:col>21</xdr:col>
      <xdr:colOff>909109</xdr:colOff>
      <xdr:row>3</xdr:row>
      <xdr:rowOff>145873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BAED176-3AD8-4C27-8C5E-981F6C77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0534" y="347059"/>
          <a:ext cx="771475" cy="5036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31750</xdr:rowOff>
    </xdr:from>
    <xdr:to>
      <xdr:col>2</xdr:col>
      <xdr:colOff>391527</xdr:colOff>
      <xdr:row>4</xdr:row>
      <xdr:rowOff>132292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C447A1C-BBF5-4CEA-929F-38270F37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7550" y="266700"/>
          <a:ext cx="734427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137634</xdr:colOff>
      <xdr:row>1</xdr:row>
      <xdr:rowOff>112109</xdr:rowOff>
    </xdr:from>
    <xdr:to>
      <xdr:col>24</xdr:col>
      <xdr:colOff>909109</xdr:colOff>
      <xdr:row>3</xdr:row>
      <xdr:rowOff>145873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AA5E98E-18CA-47E6-85BF-2709F6B0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1884" y="347059"/>
          <a:ext cx="771475" cy="5036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31750</xdr:rowOff>
    </xdr:from>
    <xdr:to>
      <xdr:col>2</xdr:col>
      <xdr:colOff>391527</xdr:colOff>
      <xdr:row>4</xdr:row>
      <xdr:rowOff>132292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136229D-31F0-45E6-8F76-05AB189A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7550" y="266700"/>
          <a:ext cx="734427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Ст.гит сх 200м Ю"/>
      <sheetName val="200м см Ю"/>
      <sheetName val="квал.200м см Ю (2)"/>
      <sheetName val="сетка спринт Ю12 "/>
      <sheetName val=" спринт Ю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 с выбыванием Д13-14 РС"/>
      <sheetName val=" с выбыванием Ю 10 РС"/>
      <sheetName val=" с выбыванием Ю11-12 РС"/>
      <sheetName val=" с выбыванием Ю13-14 РС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65F0-4EAD-4047-A1AD-338A03205C33}">
  <sheetPr>
    <tabColor rgb="FFFFC000"/>
    <pageSetUpPr fitToPage="1"/>
  </sheetPr>
  <dimension ref="A1:AK80"/>
  <sheetViews>
    <sheetView view="pageBreakPreview" zoomScale="60" zoomScaleNormal="80" workbookViewId="0">
      <selection activeCell="A10" sqref="A10:XFD10"/>
    </sheetView>
  </sheetViews>
  <sheetFormatPr defaultColWidth="9.1796875" defaultRowHeight="13" x14ac:dyDescent="0.3"/>
  <cols>
    <col min="1" max="1" width="7.54296875" style="1" customWidth="1"/>
    <col min="2" max="2" width="7.6328125" style="106" customWidth="1"/>
    <col min="3" max="3" width="16.81640625" style="106" customWidth="1"/>
    <col min="4" max="4" width="38" style="1" customWidth="1"/>
    <col min="5" max="5" width="11.7265625" style="1" customWidth="1"/>
    <col min="6" max="6" width="7.26953125" style="1" customWidth="1"/>
    <col min="7" max="7" width="33.36328125" style="1" customWidth="1"/>
    <col min="8" max="10" width="4.54296875" style="1" customWidth="1"/>
    <col min="11" max="11" width="4.26953125" style="1" customWidth="1"/>
    <col min="12" max="16" width="4.54296875" style="1" customWidth="1"/>
    <col min="17" max="17" width="9" style="1" customWidth="1"/>
    <col min="18" max="19" width="6.453125" style="1" customWidth="1"/>
    <col min="20" max="20" width="10.1796875" style="1" customWidth="1"/>
    <col min="21" max="21" width="12.81640625" style="1" customWidth="1"/>
    <col min="22" max="22" width="18" style="1" customWidth="1"/>
    <col min="23" max="16384" width="9.1796875" style="1"/>
  </cols>
  <sheetData>
    <row r="1" spans="1:22" ht="18.5" customHeight="1" x14ac:dyDescent="0.3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18.5" customHeight="1" x14ac:dyDescent="0.3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ht="18.5" customHeight="1" x14ac:dyDescent="0.3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</row>
    <row r="4" spans="1:22" ht="18.5" customHeight="1" x14ac:dyDescent="0.3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18.5" x14ac:dyDescent="0.4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2" s="2" customFormat="1" ht="25.5" customHeight="1" x14ac:dyDescent="0.3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s="2" customFormat="1" ht="21.5" thickBot="1" x14ac:dyDescent="0.4">
      <c r="A7" s="140" t="s">
        <v>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2" s="2" customFormat="1" ht="21.5" hidden="1" thickBo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2" customFormat="1" ht="21.5" thickTop="1" x14ac:dyDescent="0.35">
      <c r="A9" s="141" t="s">
        <v>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</row>
    <row r="10" spans="1:22" s="4" customFormat="1" ht="18.5" x14ac:dyDescent="0.35">
      <c r="A10" s="144" t="s">
        <v>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6"/>
    </row>
    <row r="11" spans="1:22" s="4" customFormat="1" ht="18.5" x14ac:dyDescent="0.35">
      <c r="A11" s="144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</row>
    <row r="12" spans="1:22" s="4" customFormat="1" ht="15.75" customHeight="1" x14ac:dyDescent="0.3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"/>
      <c r="V12" s="7"/>
    </row>
    <row r="13" spans="1:22" s="13" customFormat="1" ht="16" customHeight="1" x14ac:dyDescent="0.35">
      <c r="A13" s="8" t="s">
        <v>9</v>
      </c>
      <c r="B13" s="9"/>
      <c r="C13" s="9"/>
      <c r="D13" s="10"/>
      <c r="E13" s="10"/>
      <c r="F13" s="10"/>
      <c r="G13" s="11" t="s">
        <v>10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2"/>
      <c r="S13" s="12"/>
      <c r="T13" s="12"/>
      <c r="U13" s="147" t="s">
        <v>11</v>
      </c>
      <c r="V13" s="148"/>
    </row>
    <row r="14" spans="1:22" s="13" customFormat="1" ht="16" customHeight="1" x14ac:dyDescent="0.35">
      <c r="A14" s="14" t="s">
        <v>12</v>
      </c>
      <c r="B14" s="15"/>
      <c r="C14" s="15"/>
      <c r="D14" s="16"/>
      <c r="E14" s="16"/>
      <c r="F14" s="16"/>
      <c r="G14" s="17" t="s">
        <v>13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8"/>
      <c r="S14" s="18"/>
      <c r="T14" s="18"/>
      <c r="U14" s="149" t="s">
        <v>14</v>
      </c>
      <c r="V14" s="150"/>
    </row>
    <row r="15" spans="1:22" s="13" customFormat="1" ht="16" customHeight="1" x14ac:dyDescent="0.35">
      <c r="A15" s="133" t="s">
        <v>15</v>
      </c>
      <c r="B15" s="134"/>
      <c r="C15" s="134"/>
      <c r="D15" s="134"/>
      <c r="E15" s="134"/>
      <c r="F15" s="134"/>
      <c r="G15" s="135"/>
      <c r="H15" s="19" t="s">
        <v>16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</row>
    <row r="16" spans="1:22" s="13" customFormat="1" ht="16" customHeight="1" x14ac:dyDescent="0.35">
      <c r="A16" s="22" t="s">
        <v>17</v>
      </c>
      <c r="B16" s="23"/>
      <c r="C16" s="23"/>
      <c r="D16" s="24"/>
      <c r="E16" s="25"/>
      <c r="F16" s="24"/>
      <c r="G16" s="26"/>
      <c r="H16" s="27" t="s">
        <v>18</v>
      </c>
      <c r="I16" s="25"/>
      <c r="J16" s="25"/>
      <c r="K16" s="25"/>
      <c r="L16" s="25"/>
      <c r="M16" s="25"/>
      <c r="N16" s="25"/>
      <c r="O16" s="25"/>
      <c r="P16" s="25"/>
      <c r="Q16" s="25"/>
      <c r="R16" s="28"/>
      <c r="S16" s="28"/>
      <c r="T16" s="28"/>
      <c r="U16" s="29"/>
      <c r="V16" s="30" t="s">
        <v>19</v>
      </c>
    </row>
    <row r="17" spans="1:22" s="13" customFormat="1" ht="16" customHeight="1" x14ac:dyDescent="0.35">
      <c r="A17" s="22" t="s">
        <v>20</v>
      </c>
      <c r="B17" s="23"/>
      <c r="C17" s="23"/>
      <c r="D17" s="28"/>
      <c r="E17" s="25"/>
      <c r="F17" s="24"/>
      <c r="G17" s="26" t="s">
        <v>21</v>
      </c>
      <c r="H17" s="27" t="s">
        <v>22</v>
      </c>
      <c r="I17" s="25"/>
      <c r="J17" s="25"/>
      <c r="K17" s="25"/>
      <c r="L17" s="25"/>
      <c r="M17" s="25"/>
      <c r="N17" s="25"/>
      <c r="O17" s="25"/>
      <c r="P17" s="25"/>
      <c r="Q17" s="25"/>
      <c r="R17" s="28"/>
      <c r="S17" s="28"/>
      <c r="T17" s="28"/>
      <c r="U17" s="29"/>
      <c r="V17" s="30" t="s">
        <v>23</v>
      </c>
    </row>
    <row r="18" spans="1:22" s="13" customFormat="1" ht="16" customHeight="1" x14ac:dyDescent="0.35">
      <c r="A18" s="22" t="s">
        <v>24</v>
      </c>
      <c r="B18" s="23"/>
      <c r="C18" s="23"/>
      <c r="D18" s="28"/>
      <c r="E18" s="25"/>
      <c r="F18" s="24"/>
      <c r="G18" s="31" t="s">
        <v>25</v>
      </c>
      <c r="H18" s="32" t="s">
        <v>26</v>
      </c>
      <c r="I18" s="25"/>
      <c r="J18" s="25"/>
      <c r="K18" s="25"/>
      <c r="L18" s="25"/>
      <c r="M18" s="25"/>
      <c r="N18" s="25"/>
      <c r="O18" s="25"/>
      <c r="P18" s="25"/>
      <c r="Q18" s="25"/>
      <c r="R18" s="28"/>
      <c r="S18" s="28"/>
      <c r="T18" s="28"/>
      <c r="U18" s="29"/>
      <c r="V18" s="33"/>
    </row>
    <row r="19" spans="1:22" s="13" customFormat="1" ht="16" customHeight="1" thickBot="1" x14ac:dyDescent="0.4">
      <c r="A19" s="22" t="s">
        <v>27</v>
      </c>
      <c r="B19" s="29"/>
      <c r="C19" s="29"/>
      <c r="D19" s="25"/>
      <c r="E19" s="25"/>
      <c r="F19" s="25"/>
      <c r="G19" s="26" t="s">
        <v>28</v>
      </c>
      <c r="H19" s="32" t="s">
        <v>29</v>
      </c>
      <c r="I19" s="25"/>
      <c r="J19" s="25"/>
      <c r="K19" s="25"/>
      <c r="L19" s="25"/>
      <c r="M19" s="25"/>
      <c r="N19" s="25"/>
      <c r="O19" s="25"/>
      <c r="P19" s="25"/>
      <c r="Q19" s="25"/>
      <c r="R19" s="28"/>
      <c r="S19" s="28"/>
      <c r="T19" s="28"/>
      <c r="U19" s="29"/>
      <c r="V19" s="34" t="s">
        <v>30</v>
      </c>
    </row>
    <row r="20" spans="1:22" s="39" customFormat="1" thickTop="1" thickBot="1" x14ac:dyDescent="0.35">
      <c r="A20" s="35"/>
      <c r="B20" s="36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/>
    </row>
    <row r="21" spans="1:22" s="40" customFormat="1" ht="22" customHeight="1" thickTop="1" x14ac:dyDescent="0.35">
      <c r="A21" s="136" t="s">
        <v>31</v>
      </c>
      <c r="B21" s="125" t="s">
        <v>32</v>
      </c>
      <c r="C21" s="125" t="s">
        <v>33</v>
      </c>
      <c r="D21" s="125" t="s">
        <v>34</v>
      </c>
      <c r="E21" s="125" t="s">
        <v>35</v>
      </c>
      <c r="F21" s="125" t="s">
        <v>36</v>
      </c>
      <c r="G21" s="138" t="s">
        <v>37</v>
      </c>
      <c r="H21" s="123" t="s">
        <v>38</v>
      </c>
      <c r="I21" s="124"/>
      <c r="J21" s="124"/>
      <c r="K21" s="124"/>
      <c r="L21" s="124"/>
      <c r="M21" s="124"/>
      <c r="N21" s="124"/>
      <c r="O21" s="124"/>
      <c r="P21" s="124"/>
      <c r="Q21" s="125" t="s">
        <v>39</v>
      </c>
      <c r="R21" s="127" t="s">
        <v>40</v>
      </c>
      <c r="S21" s="128"/>
      <c r="T21" s="125" t="s">
        <v>41</v>
      </c>
      <c r="U21" s="129" t="s">
        <v>42</v>
      </c>
      <c r="V21" s="131" t="s">
        <v>43</v>
      </c>
    </row>
    <row r="22" spans="1:22" s="40" customFormat="1" ht="20.5" customHeight="1" thickBot="1" x14ac:dyDescent="0.4">
      <c r="A22" s="137"/>
      <c r="B22" s="126"/>
      <c r="C22" s="126"/>
      <c r="D22" s="126"/>
      <c r="E22" s="126"/>
      <c r="F22" s="126"/>
      <c r="G22" s="139"/>
      <c r="H22" s="41" t="s">
        <v>44</v>
      </c>
      <c r="I22" s="41" t="s">
        <v>45</v>
      </c>
      <c r="J22" s="41" t="s">
        <v>46</v>
      </c>
      <c r="K22" s="41" t="s">
        <v>47</v>
      </c>
      <c r="L22" s="41" t="s">
        <v>48</v>
      </c>
      <c r="M22" s="41" t="s">
        <v>49</v>
      </c>
      <c r="N22" s="41" t="s">
        <v>50</v>
      </c>
      <c r="O22" s="41" t="s">
        <v>51</v>
      </c>
      <c r="P22" s="41" t="s">
        <v>52</v>
      </c>
      <c r="Q22" s="126"/>
      <c r="R22" s="42" t="s">
        <v>53</v>
      </c>
      <c r="S22" s="42" t="s">
        <v>54</v>
      </c>
      <c r="T22" s="126"/>
      <c r="U22" s="130"/>
      <c r="V22" s="132"/>
    </row>
    <row r="23" spans="1:22" s="53" customFormat="1" ht="22" customHeight="1" thickTop="1" x14ac:dyDescent="0.35">
      <c r="A23" s="43">
        <v>1</v>
      </c>
      <c r="B23" s="44">
        <v>142</v>
      </c>
      <c r="C23" s="45" t="str">
        <f>VLOOKUP(B23,[2]Список!$A$2:$F$455,2,0)</f>
        <v>101 425 981 65</v>
      </c>
      <c r="D23" s="46" t="str">
        <f>VLOOKUP(B23,[2]Список!$A$2:$F$455,3,0)</f>
        <v>ЧЕРНОВА Екатерина Алексеевна</v>
      </c>
      <c r="E23" s="47">
        <f>VLOOKUP(B23,[2]Список!$A$2:$F$455,4,0)</f>
        <v>40253</v>
      </c>
      <c r="F23" s="45" t="str">
        <f>VLOOKUP(B23,[2]Список!$A$2:$F$455,5,0)</f>
        <v>КМС</v>
      </c>
      <c r="G23" s="48" t="str">
        <f>VLOOKUP(B23,[2]Список!$A$2:$F$455,6,0)</f>
        <v>Тульская область</v>
      </c>
      <c r="H23" s="49">
        <v>2</v>
      </c>
      <c r="I23" s="49">
        <v>3</v>
      </c>
      <c r="J23" s="49">
        <v>5</v>
      </c>
      <c r="K23" s="49">
        <v>5</v>
      </c>
      <c r="L23" s="49">
        <v>5</v>
      </c>
      <c r="M23" s="49">
        <v>5</v>
      </c>
      <c r="N23" s="49">
        <v>5</v>
      </c>
      <c r="O23" s="49">
        <v>3</v>
      </c>
      <c r="P23" s="49">
        <v>10</v>
      </c>
      <c r="Q23" s="50">
        <v>1</v>
      </c>
      <c r="R23" s="44"/>
      <c r="S23" s="44"/>
      <c r="T23" s="51">
        <f t="shared" ref="T23:T40" si="0">S23+R23+J23+K23+L23+N23+P23+M23+O23+I23+H23</f>
        <v>43</v>
      </c>
      <c r="U23" s="44"/>
      <c r="V23" s="52"/>
    </row>
    <row r="24" spans="1:22" s="53" customFormat="1" ht="22" customHeight="1" x14ac:dyDescent="0.35">
      <c r="A24" s="54">
        <v>2</v>
      </c>
      <c r="B24" s="55">
        <v>139</v>
      </c>
      <c r="C24" s="56" t="str">
        <f>VLOOKUP(B24,[2]Список!$A$2:$F$455,2,0)</f>
        <v>101 425 957 41</v>
      </c>
      <c r="D24" s="57" t="str">
        <f>VLOOKUP(B24,[2]Список!$A$2:$F$455,3,0)</f>
        <v>МАШКОВА Полина Михайловна</v>
      </c>
      <c r="E24" s="58">
        <f>VLOOKUP(B24,[2]Список!$A$2:$F$455,4,0)</f>
        <v>40163</v>
      </c>
      <c r="F24" s="56" t="str">
        <f>VLOOKUP(B24,[2]Список!$A$2:$F$455,5,0)</f>
        <v>КМС</v>
      </c>
      <c r="G24" s="59" t="str">
        <f>VLOOKUP(B24,[2]Список!$A$2:$F$455,6,0)</f>
        <v>Тульская область</v>
      </c>
      <c r="H24" s="60">
        <v>5</v>
      </c>
      <c r="I24" s="60">
        <v>5</v>
      </c>
      <c r="J24" s="60">
        <v>2</v>
      </c>
      <c r="K24" s="60">
        <v>2</v>
      </c>
      <c r="L24" s="60">
        <v>1</v>
      </c>
      <c r="M24" s="60">
        <v>3</v>
      </c>
      <c r="N24" s="60">
        <v>2</v>
      </c>
      <c r="O24" s="60">
        <v>2</v>
      </c>
      <c r="P24" s="60"/>
      <c r="Q24" s="61">
        <v>5</v>
      </c>
      <c r="R24" s="55"/>
      <c r="S24" s="55"/>
      <c r="T24" s="55">
        <f t="shared" si="0"/>
        <v>22</v>
      </c>
      <c r="U24" s="55"/>
      <c r="V24" s="62"/>
    </row>
    <row r="25" spans="1:22" s="53" customFormat="1" ht="22" customHeight="1" x14ac:dyDescent="0.35">
      <c r="A25" s="54">
        <v>3</v>
      </c>
      <c r="B25" s="55">
        <v>146</v>
      </c>
      <c r="C25" s="56" t="str">
        <f>VLOOKUP(B25,[2]Список!$A$2:$F$455,2,0)</f>
        <v>101 326 372 75</v>
      </c>
      <c r="D25" s="57" t="str">
        <f>VLOOKUP(B25,[2]Список!$A$2:$F$455,3,0)</f>
        <v>САМОДЕЕНКО Дарья Сергеевна</v>
      </c>
      <c r="E25" s="58">
        <f>VLOOKUP(B25,[2]Список!$A$2:$F$455,4,0)</f>
        <v>40070</v>
      </c>
      <c r="F25" s="56" t="str">
        <f>VLOOKUP(B25,[2]Список!$A$2:$F$455,5,0)</f>
        <v>КМС</v>
      </c>
      <c r="G25" s="59" t="str">
        <f>VLOOKUP(B25,[2]Список!$A$2:$F$455,6,0)</f>
        <v>Иркутская область</v>
      </c>
      <c r="H25" s="60"/>
      <c r="I25" s="60"/>
      <c r="J25" s="60"/>
      <c r="K25" s="60"/>
      <c r="L25" s="60"/>
      <c r="M25" s="60"/>
      <c r="N25" s="60">
        <v>3</v>
      </c>
      <c r="O25" s="60">
        <v>5</v>
      </c>
      <c r="P25" s="60">
        <v>6</v>
      </c>
      <c r="Q25" s="61">
        <v>2</v>
      </c>
      <c r="R25" s="55"/>
      <c r="S25" s="55"/>
      <c r="T25" s="55">
        <f t="shared" si="0"/>
        <v>14</v>
      </c>
      <c r="U25" s="55"/>
      <c r="V25" s="62"/>
    </row>
    <row r="26" spans="1:22" s="53" customFormat="1" ht="22" customHeight="1" x14ac:dyDescent="0.35">
      <c r="A26" s="54">
        <v>4</v>
      </c>
      <c r="B26" s="55">
        <v>141</v>
      </c>
      <c r="C26" s="56" t="str">
        <f>VLOOKUP(B26,[2]Список!$A$2:$F$455,2,0)</f>
        <v>101 425 949 33</v>
      </c>
      <c r="D26" s="57" t="str">
        <f>VLOOKUP(B26,[2]Список!$A$2:$F$455,3,0)</f>
        <v>БОГНАТ Александра Александровна</v>
      </c>
      <c r="E26" s="58">
        <f>VLOOKUP(B26,[2]Список!$A$2:$F$455,4,0)</f>
        <v>39863</v>
      </c>
      <c r="F26" s="56" t="str">
        <f>VLOOKUP(B26,[2]Список!$A$2:$F$455,5,0)</f>
        <v>КМС</v>
      </c>
      <c r="G26" s="59" t="str">
        <f>VLOOKUP(B26,[2]Список!$A$2:$F$455,6,0)</f>
        <v>Тульская область</v>
      </c>
      <c r="H26" s="60">
        <v>3</v>
      </c>
      <c r="I26" s="60">
        <v>2</v>
      </c>
      <c r="J26" s="60">
        <v>1</v>
      </c>
      <c r="K26" s="60">
        <v>1</v>
      </c>
      <c r="L26" s="60"/>
      <c r="M26" s="60">
        <v>2</v>
      </c>
      <c r="N26" s="60"/>
      <c r="O26" s="60">
        <v>1</v>
      </c>
      <c r="P26" s="60"/>
      <c r="Q26" s="61">
        <v>11</v>
      </c>
      <c r="R26" s="55"/>
      <c r="S26" s="55"/>
      <c r="T26" s="55">
        <f t="shared" si="0"/>
        <v>10</v>
      </c>
      <c r="U26" s="55"/>
      <c r="V26" s="62"/>
    </row>
    <row r="27" spans="1:22" s="53" customFormat="1" ht="22" customHeight="1" x14ac:dyDescent="0.35">
      <c r="A27" s="54">
        <v>5</v>
      </c>
      <c r="B27" s="55">
        <v>118</v>
      </c>
      <c r="C27" s="56" t="str">
        <f>VLOOKUP(B27,[2]Список!$A$2:$F$455,2,0)</f>
        <v>101 385 742 81</v>
      </c>
      <c r="D27" s="57" t="str">
        <f>VLOOKUP(B27,[2]Список!$A$2:$F$455,3,0)</f>
        <v>БОБРОВНИКОВА Анна Андреевна</v>
      </c>
      <c r="E27" s="58">
        <f>VLOOKUP(B27,[2]Список!$A$2:$F$455,4,0)</f>
        <v>41218</v>
      </c>
      <c r="F27" s="56" t="str">
        <f>VLOOKUP(B27,[2]Список!$A$2:$F$455,5,0)</f>
        <v>2 СР</v>
      </c>
      <c r="G27" s="59" t="str">
        <f>VLOOKUP(B27,[2]Список!$A$2:$F$455,6,0)</f>
        <v>Омская область</v>
      </c>
      <c r="H27" s="60"/>
      <c r="I27" s="60"/>
      <c r="J27" s="60"/>
      <c r="K27" s="60">
        <v>3</v>
      </c>
      <c r="L27" s="60">
        <v>3</v>
      </c>
      <c r="M27" s="60">
        <v>1</v>
      </c>
      <c r="N27" s="60"/>
      <c r="O27" s="60"/>
      <c r="P27" s="60"/>
      <c r="Q27" s="61">
        <v>9</v>
      </c>
      <c r="R27" s="55"/>
      <c r="S27" s="55"/>
      <c r="T27" s="55">
        <f t="shared" si="0"/>
        <v>7</v>
      </c>
      <c r="U27" s="55"/>
      <c r="V27" s="62"/>
    </row>
    <row r="28" spans="1:22" s="53" customFormat="1" ht="22" customHeight="1" x14ac:dyDescent="0.35">
      <c r="A28" s="54">
        <v>6</v>
      </c>
      <c r="B28" s="55">
        <v>149</v>
      </c>
      <c r="C28" s="56" t="str">
        <f>VLOOKUP(B28,[2]Список!$A$2:$F$455,2,0)</f>
        <v>101 415 761 30</v>
      </c>
      <c r="D28" s="57" t="str">
        <f>VLOOKUP(B28,[2]Список!$A$2:$F$455,3,0)</f>
        <v>КУРАМШИНА Екатерина Сергеевна</v>
      </c>
      <c r="E28" s="58">
        <f>VLOOKUP(B28,[2]Список!$A$2:$F$455,4,0)</f>
        <v>40034</v>
      </c>
      <c r="F28" s="56" t="str">
        <f>VLOOKUP(B28,[2]Список!$A$2:$F$455,5,0)</f>
        <v>КМС</v>
      </c>
      <c r="G28" s="59" t="str">
        <f>VLOOKUP(B28,[2]Список!$A$2:$F$455,6,0)</f>
        <v>Пензенская область</v>
      </c>
      <c r="H28" s="60"/>
      <c r="I28" s="60"/>
      <c r="J28" s="60"/>
      <c r="K28" s="60"/>
      <c r="L28" s="60"/>
      <c r="M28" s="60"/>
      <c r="N28" s="60"/>
      <c r="O28" s="60"/>
      <c r="P28" s="60">
        <v>4</v>
      </c>
      <c r="Q28" s="61">
        <v>3</v>
      </c>
      <c r="R28" s="55"/>
      <c r="S28" s="55"/>
      <c r="T28" s="55">
        <f t="shared" si="0"/>
        <v>4</v>
      </c>
      <c r="U28" s="55"/>
      <c r="V28" s="62"/>
    </row>
    <row r="29" spans="1:22" s="53" customFormat="1" ht="22" customHeight="1" x14ac:dyDescent="0.35">
      <c r="A29" s="54">
        <v>7</v>
      </c>
      <c r="B29" s="55">
        <v>115</v>
      </c>
      <c r="C29" s="56" t="str">
        <f>VLOOKUP(B29,[2]Список!$A$2:$F$455,2,0)</f>
        <v>101 513 438 28</v>
      </c>
      <c r="D29" s="57" t="str">
        <f>VLOOKUP(B29,[2]Список!$A$2:$F$455,3,0)</f>
        <v>ПАНТЕЕВА Софья Александровна</v>
      </c>
      <c r="E29" s="58">
        <f>VLOOKUP(B29,[2]Список!$A$2:$F$455,4,0)</f>
        <v>40714</v>
      </c>
      <c r="F29" s="56" t="str">
        <f>VLOOKUP(B29,[2]Список!$A$2:$F$455,5,0)</f>
        <v>2 СР</v>
      </c>
      <c r="G29" s="59" t="str">
        <f>VLOOKUP(B29,[2]Список!$A$2:$F$455,6,0)</f>
        <v>Московская область</v>
      </c>
      <c r="H29" s="60"/>
      <c r="I29" s="60"/>
      <c r="J29" s="60"/>
      <c r="K29" s="60"/>
      <c r="L29" s="60"/>
      <c r="M29" s="60"/>
      <c r="N29" s="60"/>
      <c r="O29" s="60"/>
      <c r="P29" s="60">
        <v>2</v>
      </c>
      <c r="Q29" s="61">
        <v>4</v>
      </c>
      <c r="R29" s="55"/>
      <c r="S29" s="55"/>
      <c r="T29" s="55">
        <f t="shared" si="0"/>
        <v>2</v>
      </c>
      <c r="U29" s="55"/>
      <c r="V29" s="62"/>
    </row>
    <row r="30" spans="1:22" s="63" customFormat="1" ht="22" customHeight="1" x14ac:dyDescent="0.35">
      <c r="A30" s="54">
        <v>8</v>
      </c>
      <c r="B30" s="55">
        <v>147</v>
      </c>
      <c r="C30" s="56" t="str">
        <f>VLOOKUP(B30,[2]Список!$A$2:$F$455,2,0)</f>
        <v>101 406 976 72</v>
      </c>
      <c r="D30" s="57" t="str">
        <f>VLOOKUP(B30,[2]Список!$A$2:$F$455,3,0)</f>
        <v>ХАЛАИМОВА Ирина Дмитриевна</v>
      </c>
      <c r="E30" s="58">
        <f>VLOOKUP(B30,[2]Список!$A$2:$F$455,4,0)</f>
        <v>40036</v>
      </c>
      <c r="F30" s="56" t="str">
        <f>VLOOKUP(B30,[2]Список!$A$2:$F$455,5,0)</f>
        <v>КМС</v>
      </c>
      <c r="G30" s="59" t="str">
        <f>VLOOKUP(B30,[2]Список!$A$2:$F$455,6,0)</f>
        <v>Иркутская область</v>
      </c>
      <c r="H30" s="60"/>
      <c r="I30" s="60"/>
      <c r="J30" s="60"/>
      <c r="K30" s="60"/>
      <c r="L30" s="60">
        <v>2</v>
      </c>
      <c r="M30" s="60"/>
      <c r="N30" s="60"/>
      <c r="O30" s="60"/>
      <c r="P30" s="60"/>
      <c r="Q30" s="61">
        <v>14</v>
      </c>
      <c r="R30" s="55"/>
      <c r="S30" s="55"/>
      <c r="T30" s="55">
        <f t="shared" si="0"/>
        <v>2</v>
      </c>
      <c r="U30" s="55"/>
      <c r="V30" s="62"/>
    </row>
    <row r="31" spans="1:22" s="53" customFormat="1" ht="22" customHeight="1" x14ac:dyDescent="0.35">
      <c r="A31" s="64">
        <v>9</v>
      </c>
      <c r="B31" s="51">
        <v>119</v>
      </c>
      <c r="C31" s="56" t="str">
        <f>VLOOKUP(B31,[2]Список!$A$2:$F$455,2,0)</f>
        <v>101 338 691 75</v>
      </c>
      <c r="D31" s="57" t="str">
        <f>VLOOKUP(B31,[2]Список!$A$2:$F$455,3,0)</f>
        <v>ПЕРЕПЕЧИНА Евгения Витальевна</v>
      </c>
      <c r="E31" s="58">
        <f>VLOOKUP(B31,[2]Список!$A$2:$F$455,4,0)</f>
        <v>40396</v>
      </c>
      <c r="F31" s="56" t="str">
        <f>VLOOKUP(B31,[2]Список!$A$2:$F$455,5,0)</f>
        <v>1 СР</v>
      </c>
      <c r="G31" s="59" t="str">
        <f>VLOOKUP(B31,[2]Список!$A$2:$F$455,6,0)</f>
        <v>Омская область</v>
      </c>
      <c r="H31" s="65"/>
      <c r="I31" s="65"/>
      <c r="J31" s="65"/>
      <c r="K31" s="65"/>
      <c r="L31" s="65"/>
      <c r="M31" s="65"/>
      <c r="N31" s="65">
        <v>1</v>
      </c>
      <c r="O31" s="65"/>
      <c r="P31" s="65"/>
      <c r="Q31" s="66">
        <v>18</v>
      </c>
      <c r="R31" s="51"/>
      <c r="S31" s="51"/>
      <c r="T31" s="55">
        <f t="shared" si="0"/>
        <v>1</v>
      </c>
      <c r="U31" s="51"/>
      <c r="V31" s="67"/>
    </row>
    <row r="32" spans="1:22" s="53" customFormat="1" ht="22" customHeight="1" x14ac:dyDescent="0.35">
      <c r="A32" s="54">
        <v>10</v>
      </c>
      <c r="B32" s="55">
        <v>101</v>
      </c>
      <c r="C32" s="56" t="str">
        <f>VLOOKUP(B32,[2]Список!$A$2:$F$455,2,0)</f>
        <v>101 309 962 58</v>
      </c>
      <c r="D32" s="57" t="str">
        <f>VLOOKUP(B32,[2]Список!$A$2:$F$455,3,0)</f>
        <v>ЗАКАЗОВА Анастасия Александровна</v>
      </c>
      <c r="E32" s="58">
        <f>VLOOKUP(B32,[2]Список!$A$2:$F$455,4,0)</f>
        <v>39890</v>
      </c>
      <c r="F32" s="56" t="str">
        <f>VLOOKUP(B32,[2]Список!$A$2:$F$455,5,0)</f>
        <v>КМС</v>
      </c>
      <c r="G32" s="59" t="str">
        <f>VLOOKUP(B32,[2]Список!$A$2:$F$455,6,0)</f>
        <v>Воронежская область</v>
      </c>
      <c r="H32" s="60"/>
      <c r="I32" s="60"/>
      <c r="J32" s="60"/>
      <c r="K32" s="60"/>
      <c r="L32" s="60"/>
      <c r="M32" s="60"/>
      <c r="N32" s="60"/>
      <c r="O32" s="60"/>
      <c r="P32" s="60"/>
      <c r="Q32" s="61">
        <v>6</v>
      </c>
      <c r="R32" s="55"/>
      <c r="S32" s="55"/>
      <c r="T32" s="55">
        <f t="shared" si="0"/>
        <v>0</v>
      </c>
      <c r="U32" s="55"/>
      <c r="V32" s="62"/>
    </row>
    <row r="33" spans="1:22" s="53" customFormat="1" ht="22" customHeight="1" x14ac:dyDescent="0.35">
      <c r="A33" s="54">
        <v>11</v>
      </c>
      <c r="B33" s="55">
        <v>145</v>
      </c>
      <c r="C33" s="56" t="str">
        <f>VLOOKUP(B33,[2]Список!$A$2:$F$455,2,0)</f>
        <v>101 326 079 73</v>
      </c>
      <c r="D33" s="57" t="str">
        <f>VLOOKUP(B33,[2]Список!$A$2:$F$455,3,0)</f>
        <v>БЕЛЬКОВА Яна Александровна</v>
      </c>
      <c r="E33" s="58">
        <f>VLOOKUP(B33,[2]Список!$A$2:$F$455,4,0)</f>
        <v>40063</v>
      </c>
      <c r="F33" s="56" t="str">
        <f>VLOOKUP(B33,[2]Список!$A$2:$F$455,5,0)</f>
        <v>КМС</v>
      </c>
      <c r="G33" s="59" t="str">
        <f>VLOOKUP(B33,[2]Список!$A$2:$F$455,6,0)</f>
        <v>Иркутская область</v>
      </c>
      <c r="H33" s="60"/>
      <c r="I33" s="60"/>
      <c r="J33" s="60"/>
      <c r="K33" s="60"/>
      <c r="L33" s="60"/>
      <c r="M33" s="60"/>
      <c r="N33" s="60"/>
      <c r="O33" s="60"/>
      <c r="P33" s="60"/>
      <c r="Q33" s="61">
        <v>7</v>
      </c>
      <c r="R33" s="55"/>
      <c r="S33" s="55"/>
      <c r="T33" s="55">
        <f t="shared" si="0"/>
        <v>0</v>
      </c>
      <c r="U33" s="55"/>
      <c r="V33" s="62"/>
    </row>
    <row r="34" spans="1:22" s="53" customFormat="1" ht="22" customHeight="1" x14ac:dyDescent="0.35">
      <c r="A34" s="54">
        <v>12</v>
      </c>
      <c r="B34" s="55">
        <v>103</v>
      </c>
      <c r="C34" s="56" t="str">
        <f>VLOOKUP(B34,[2]Список!$A$2:$F$455,2,0)</f>
        <v xml:space="preserve"> 101 403 161 40</v>
      </c>
      <c r="D34" s="57" t="str">
        <f>VLOOKUP(B34,[2]Список!$A$2:$F$455,3,0)</f>
        <v>КУТЮРИНА Виктория Владимировна</v>
      </c>
      <c r="E34" s="58">
        <f>VLOOKUP(B34,[2]Список!$A$2:$F$455,4,0)</f>
        <v>40244</v>
      </c>
      <c r="F34" s="56" t="str">
        <f>VLOOKUP(B34,[2]Список!$A$2:$F$455,5,0)</f>
        <v>КМС</v>
      </c>
      <c r="G34" s="59" t="str">
        <f>VLOOKUP(B34,[2]Список!$A$2:$F$455,6,0)</f>
        <v>Воронежская область</v>
      </c>
      <c r="H34" s="60"/>
      <c r="I34" s="60"/>
      <c r="J34" s="60"/>
      <c r="K34" s="60"/>
      <c r="L34" s="60"/>
      <c r="M34" s="60"/>
      <c r="N34" s="60"/>
      <c r="O34" s="60"/>
      <c r="P34" s="60"/>
      <c r="Q34" s="61">
        <v>8</v>
      </c>
      <c r="R34" s="55"/>
      <c r="S34" s="55"/>
      <c r="T34" s="55">
        <f t="shared" si="0"/>
        <v>0</v>
      </c>
      <c r="U34" s="55"/>
      <c r="V34" s="62"/>
    </row>
    <row r="35" spans="1:22" s="53" customFormat="1" ht="22" customHeight="1" x14ac:dyDescent="0.35">
      <c r="A35" s="54">
        <v>13</v>
      </c>
      <c r="B35" s="55">
        <v>116</v>
      </c>
      <c r="C35" s="56" t="str">
        <f>VLOOKUP(B35,[2]Список!$A$2:$F$455,2,0)</f>
        <v>101 338 700 84</v>
      </c>
      <c r="D35" s="57" t="str">
        <f>VLOOKUP(B35,[2]Список!$A$2:$F$455,3,0)</f>
        <v>СТЕПАНОВА Злата Сергеевна</v>
      </c>
      <c r="E35" s="58">
        <f>VLOOKUP(B35,[2]Список!$A$2:$F$455,4,0)</f>
        <v>40430</v>
      </c>
      <c r="F35" s="56" t="str">
        <f>VLOOKUP(B35,[2]Список!$A$2:$F$455,5,0)</f>
        <v>1 СР</v>
      </c>
      <c r="G35" s="59" t="str">
        <f>VLOOKUP(B35,[2]Список!$A$2:$F$455,6,0)</f>
        <v>Омская область</v>
      </c>
      <c r="H35" s="60"/>
      <c r="I35" s="60"/>
      <c r="J35" s="60"/>
      <c r="K35" s="60"/>
      <c r="L35" s="60"/>
      <c r="M35" s="60"/>
      <c r="N35" s="60"/>
      <c r="O35" s="60"/>
      <c r="P35" s="60"/>
      <c r="Q35" s="61">
        <v>10</v>
      </c>
      <c r="R35" s="55"/>
      <c r="S35" s="55"/>
      <c r="T35" s="55">
        <f t="shared" si="0"/>
        <v>0</v>
      </c>
      <c r="U35" s="55"/>
      <c r="V35" s="62"/>
    </row>
    <row r="36" spans="1:22" s="53" customFormat="1" ht="22" customHeight="1" x14ac:dyDescent="0.35">
      <c r="A36" s="54">
        <v>14</v>
      </c>
      <c r="B36" s="55">
        <v>117</v>
      </c>
      <c r="C36" s="56" t="str">
        <f>VLOOKUP(B36,[2]Список!$A$2:$F$455,2,0)</f>
        <v>101 391 092 96</v>
      </c>
      <c r="D36" s="57" t="str">
        <f>VLOOKUP(B36,[2]Список!$A$2:$F$455,3,0)</f>
        <v>КЛОЧКО Алина Валерьевна</v>
      </c>
      <c r="E36" s="58">
        <f>VLOOKUP(B36,[2]Список!$A$2:$F$455,4,0)</f>
        <v>40765</v>
      </c>
      <c r="F36" s="56" t="str">
        <f>VLOOKUP(B36,[2]Список!$A$2:$F$455,5,0)</f>
        <v>1 СР</v>
      </c>
      <c r="G36" s="59" t="str">
        <f>VLOOKUP(B36,[2]Список!$A$2:$F$455,6,0)</f>
        <v>Омская область</v>
      </c>
      <c r="H36" s="60"/>
      <c r="I36" s="60"/>
      <c r="J36" s="60"/>
      <c r="K36" s="60"/>
      <c r="L36" s="60"/>
      <c r="M36" s="60"/>
      <c r="N36" s="60"/>
      <c r="O36" s="60"/>
      <c r="P36" s="60"/>
      <c r="Q36" s="61">
        <v>13</v>
      </c>
      <c r="R36" s="55"/>
      <c r="S36" s="55"/>
      <c r="T36" s="55">
        <f t="shared" si="0"/>
        <v>0</v>
      </c>
      <c r="U36" s="55"/>
      <c r="V36" s="62"/>
    </row>
    <row r="37" spans="1:22" s="63" customFormat="1" ht="22" customHeight="1" x14ac:dyDescent="0.35">
      <c r="A37" s="54">
        <v>15</v>
      </c>
      <c r="B37" s="55">
        <v>150</v>
      </c>
      <c r="C37" s="56" t="str">
        <f>VLOOKUP(B37,[2]Список!$A$2:$F$455,2,0)</f>
        <v>101 493 402 71</v>
      </c>
      <c r="D37" s="57" t="str">
        <f>VLOOKUP(B37,[2]Список!$A$2:$F$455,3,0)</f>
        <v>ШЕБУРОВА Ульяна Борисовна</v>
      </c>
      <c r="E37" s="58">
        <f>VLOOKUP(B37,[2]Список!$A$2:$F$455,4,0)</f>
        <v>40919</v>
      </c>
      <c r="F37" s="56" t="str">
        <f>VLOOKUP(B37,[2]Список!$A$2:$F$455,5,0)</f>
        <v>3 СР</v>
      </c>
      <c r="G37" s="59" t="str">
        <f>VLOOKUP(B37,[2]Список!$A$2:$F$455,6,0)</f>
        <v>Пензенская область</v>
      </c>
      <c r="H37" s="60"/>
      <c r="I37" s="60"/>
      <c r="J37" s="60"/>
      <c r="K37" s="60"/>
      <c r="L37" s="60"/>
      <c r="M37" s="60"/>
      <c r="N37" s="60"/>
      <c r="O37" s="60"/>
      <c r="P37" s="60"/>
      <c r="Q37" s="61">
        <v>15</v>
      </c>
      <c r="R37" s="55"/>
      <c r="S37" s="55"/>
      <c r="T37" s="55">
        <f t="shared" si="0"/>
        <v>0</v>
      </c>
      <c r="U37" s="55"/>
      <c r="V37" s="62"/>
    </row>
    <row r="38" spans="1:22" s="53" customFormat="1" ht="22" customHeight="1" x14ac:dyDescent="0.35">
      <c r="A38" s="54">
        <v>16</v>
      </c>
      <c r="B38" s="51">
        <v>163</v>
      </c>
      <c r="C38" s="56" t="str">
        <f>VLOOKUP(B38,[2]Список!$A$2:$F$455,2,0)</f>
        <v>101 326 796 14</v>
      </c>
      <c r="D38" s="57" t="str">
        <f>VLOOKUP(B38,[2]Список!$A$2:$F$455,3,0)</f>
        <v>ШАЙКИНА Вероника Андреевна</v>
      </c>
      <c r="E38" s="58">
        <f>VLOOKUP(B38,[2]Список!$A$2:$F$455,4,0)</f>
        <v>40357</v>
      </c>
      <c r="F38" s="56" t="str">
        <f>VLOOKUP(B38,[2]Список!$A$2:$F$455,5,0)</f>
        <v>1 СР</v>
      </c>
      <c r="G38" s="59" t="str">
        <f>VLOOKUP(B38,[2]Список!$A$2:$F$455,6,0)</f>
        <v>Санкт-Петербург</v>
      </c>
      <c r="H38" s="65"/>
      <c r="I38" s="65">
        <v>1</v>
      </c>
      <c r="J38" s="65"/>
      <c r="K38" s="65"/>
      <c r="L38" s="65"/>
      <c r="M38" s="65"/>
      <c r="N38" s="65"/>
      <c r="O38" s="65"/>
      <c r="P38" s="65"/>
      <c r="Q38" s="66">
        <v>12</v>
      </c>
      <c r="R38" s="51"/>
      <c r="S38" s="51">
        <v>-20</v>
      </c>
      <c r="T38" s="55">
        <f t="shared" si="0"/>
        <v>-19</v>
      </c>
      <c r="U38" s="51"/>
      <c r="V38" s="67"/>
    </row>
    <row r="39" spans="1:22" s="53" customFormat="1" ht="22" customHeight="1" x14ac:dyDescent="0.35">
      <c r="A39" s="54">
        <v>17</v>
      </c>
      <c r="B39" s="51">
        <v>151</v>
      </c>
      <c r="C39" s="56" t="str">
        <f>VLOOKUP(B39,[2]Список!$A$2:$F$455,2,0)</f>
        <v>101 493 403 72</v>
      </c>
      <c r="D39" s="57" t="str">
        <f>VLOOKUP(B39,[2]Список!$A$2:$F$455,3,0)</f>
        <v>ФРОЛОВА Полина Артемовна</v>
      </c>
      <c r="E39" s="58">
        <f>VLOOKUP(B39,[2]Список!$A$2:$F$455,4,0)</f>
        <v>40919</v>
      </c>
      <c r="F39" s="56" t="str">
        <f>VLOOKUP(B39,[2]Список!$A$2:$F$455,5,0)</f>
        <v>3 СР</v>
      </c>
      <c r="G39" s="59" t="str">
        <f>VLOOKUP(B39,[2]Список!$A$2:$F$455,6,0)</f>
        <v>Пензенская область</v>
      </c>
      <c r="H39" s="65"/>
      <c r="I39" s="65"/>
      <c r="J39" s="65"/>
      <c r="K39" s="65"/>
      <c r="L39" s="65"/>
      <c r="M39" s="65"/>
      <c r="N39" s="65"/>
      <c r="O39" s="65"/>
      <c r="P39" s="65"/>
      <c r="Q39" s="66">
        <v>16</v>
      </c>
      <c r="R39" s="51"/>
      <c r="S39" s="51">
        <v>-20</v>
      </c>
      <c r="T39" s="55">
        <f t="shared" si="0"/>
        <v>-20</v>
      </c>
      <c r="U39" s="51"/>
      <c r="V39" s="67"/>
    </row>
    <row r="40" spans="1:22" s="53" customFormat="1" ht="22" customHeight="1" x14ac:dyDescent="0.35">
      <c r="A40" s="54">
        <v>18</v>
      </c>
      <c r="B40" s="51">
        <v>104</v>
      </c>
      <c r="C40" s="56" t="str">
        <f>VLOOKUP(B40,[2]Список!$A$2:$F$455,2,0)</f>
        <v xml:space="preserve"> 101 614 709 31</v>
      </c>
      <c r="D40" s="57" t="str">
        <f>VLOOKUP(B40,[2]Список!$A$2:$F$455,3,0)</f>
        <v>СЕНИК Александра Сергеевна</v>
      </c>
      <c r="E40" s="58">
        <f>VLOOKUP(B40,[2]Список!$A$2:$F$455,4,0)</f>
        <v>40283</v>
      </c>
      <c r="F40" s="56" t="str">
        <f>VLOOKUP(B40,[2]Список!$A$2:$F$455,5,0)</f>
        <v>2 СР</v>
      </c>
      <c r="G40" s="59" t="str">
        <f>VLOOKUP(B40,[2]Список!$A$2:$F$455,6,0)</f>
        <v>Воронежская область</v>
      </c>
      <c r="H40" s="65"/>
      <c r="I40" s="65"/>
      <c r="J40" s="65"/>
      <c r="K40" s="65"/>
      <c r="L40" s="65"/>
      <c r="M40" s="65"/>
      <c r="N40" s="65"/>
      <c r="O40" s="65"/>
      <c r="P40" s="65"/>
      <c r="Q40" s="66">
        <v>17</v>
      </c>
      <c r="R40" s="51"/>
      <c r="S40" s="51">
        <v>-20</v>
      </c>
      <c r="T40" s="55">
        <f t="shared" si="0"/>
        <v>-20</v>
      </c>
      <c r="U40" s="51"/>
      <c r="V40" s="67"/>
    </row>
    <row r="41" spans="1:22" s="53" customFormat="1" ht="22" customHeight="1" x14ac:dyDescent="0.35">
      <c r="A41" s="54" t="s">
        <v>55</v>
      </c>
      <c r="B41" s="51">
        <v>102</v>
      </c>
      <c r="C41" s="56" t="str">
        <f>VLOOKUP(B41,[2]Список!$A$2:$F$455,2,0)</f>
        <v>101 425 072 29</v>
      </c>
      <c r="D41" s="57" t="str">
        <f>VLOOKUP(B41,[2]Список!$A$2:$F$455,3,0)</f>
        <v xml:space="preserve">СУХАРЕВА Александра Александровна </v>
      </c>
      <c r="E41" s="58">
        <f>VLOOKUP(B41,[2]Список!$A$2:$F$455,4,0)</f>
        <v>40249</v>
      </c>
      <c r="F41" s="56" t="str">
        <f>VLOOKUP(B41,[2]Список!$A$2:$F$455,5,0)</f>
        <v>КМС</v>
      </c>
      <c r="G41" s="59" t="str">
        <f>VLOOKUP(B41,[2]Список!$A$2:$F$455,6,0)</f>
        <v>Воронежская область</v>
      </c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51"/>
      <c r="S41" s="51">
        <v>-20</v>
      </c>
      <c r="T41" s="55"/>
      <c r="U41" s="51"/>
      <c r="V41" s="67" t="s">
        <v>56</v>
      </c>
    </row>
    <row r="42" spans="1:22" s="53" customFormat="1" ht="22" customHeight="1" x14ac:dyDescent="0.35">
      <c r="A42" s="54" t="s">
        <v>55</v>
      </c>
      <c r="B42" s="51">
        <v>100</v>
      </c>
      <c r="C42" s="56" t="str">
        <f>VLOOKUP(B42,[2]Список!$A$2:$F$455,2,0)</f>
        <v>101 374 566 60</v>
      </c>
      <c r="D42" s="57" t="str">
        <f>VLOOKUP(B42,[2]Список!$A$2:$F$455,3,0)</f>
        <v xml:space="preserve">АСТАФУРОВА Полина Дмитриевна </v>
      </c>
      <c r="E42" s="58">
        <f>VLOOKUP(B42,[2]Список!$A$2:$F$455,4,0)</f>
        <v>40115</v>
      </c>
      <c r="F42" s="56" t="str">
        <f>VLOOKUP(B42,[2]Список!$A$2:$F$455,5,0)</f>
        <v>КМС</v>
      </c>
      <c r="G42" s="59" t="str">
        <f>VLOOKUP(B42,[2]Список!$A$2:$F$455,6,0)</f>
        <v>Воронежская область</v>
      </c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51"/>
      <c r="S42" s="51">
        <v>-20</v>
      </c>
      <c r="T42" s="55"/>
      <c r="U42" s="51"/>
      <c r="V42" s="67" t="s">
        <v>56</v>
      </c>
    </row>
    <row r="43" spans="1:22" s="53" customFormat="1" ht="22" customHeight="1" x14ac:dyDescent="0.35">
      <c r="A43" s="54" t="s">
        <v>55</v>
      </c>
      <c r="B43" s="55">
        <v>144</v>
      </c>
      <c r="C43" s="56" t="str">
        <f>VLOOKUP(B43,[2]Список!$A$2:$F$455,2,0)</f>
        <v>101 630 028 24</v>
      </c>
      <c r="D43" s="57" t="str">
        <f>VLOOKUP(B43,[2]Список!$A$2:$F$455,3,0)</f>
        <v>КОНОВАЛОВА Елизавета Юрьевна</v>
      </c>
      <c r="E43" s="58">
        <f>VLOOKUP(B43,[2]Список!$A$2:$F$455,4,0)</f>
        <v>40692</v>
      </c>
      <c r="F43" s="56" t="str">
        <f>VLOOKUP(B43,[2]Список!$A$2:$F$455,5,0)</f>
        <v>1 СР</v>
      </c>
      <c r="G43" s="59" t="str">
        <f>VLOOKUP(B43,[2]Список!$A$2:$F$455,6,0)</f>
        <v>Иркутская область</v>
      </c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55"/>
      <c r="S43" s="55">
        <v>-20</v>
      </c>
      <c r="T43" s="55"/>
      <c r="U43" s="55"/>
      <c r="V43" s="62" t="s">
        <v>56</v>
      </c>
    </row>
    <row r="44" spans="1:22" s="53" customFormat="1" ht="22" customHeight="1" x14ac:dyDescent="0.35">
      <c r="A44" s="54" t="s">
        <v>55</v>
      </c>
      <c r="B44" s="51">
        <v>138</v>
      </c>
      <c r="C44" s="56" t="str">
        <f>VLOOKUP(B44,[2]Список!$A$2:$F$455,2,0)</f>
        <v>101 425 967 51</v>
      </c>
      <c r="D44" s="57" t="str">
        <f>VLOOKUP(B44,[2]Список!$A$2:$F$455,3,0)</f>
        <v>БОЛЯСОВА Дарья Сергеевна</v>
      </c>
      <c r="E44" s="58">
        <f>VLOOKUP(B44,[2]Список!$A$2:$F$455,4,0)</f>
        <v>39895</v>
      </c>
      <c r="F44" s="56" t="str">
        <f>VLOOKUP(B44,[2]Список!$A$2:$F$455,5,0)</f>
        <v>КМС</v>
      </c>
      <c r="G44" s="59" t="str">
        <f>VLOOKUP(B44,[2]Список!$A$2:$F$455,6,0)</f>
        <v>Тульская область</v>
      </c>
      <c r="H44" s="65">
        <v>1</v>
      </c>
      <c r="I44" s="65"/>
      <c r="J44" s="65">
        <v>3</v>
      </c>
      <c r="K44" s="65"/>
      <c r="L44" s="65"/>
      <c r="M44" s="65"/>
      <c r="N44" s="65"/>
      <c r="O44" s="65"/>
      <c r="P44" s="65"/>
      <c r="Q44" s="66"/>
      <c r="R44" s="51"/>
      <c r="S44" s="51">
        <v>-20</v>
      </c>
      <c r="T44" s="55"/>
      <c r="U44" s="68"/>
      <c r="V44" s="69" t="s">
        <v>57</v>
      </c>
    </row>
    <row r="45" spans="1:22" s="79" customFormat="1" ht="22" customHeight="1" thickBot="1" x14ac:dyDescent="0.4">
      <c r="A45" s="70" t="s">
        <v>55</v>
      </c>
      <c r="B45" s="71">
        <v>105</v>
      </c>
      <c r="C45" s="72" t="str">
        <f>VLOOKUP(B45,[2]Список!$A$2:$F$455,2,0)</f>
        <v>101 446 177 85</v>
      </c>
      <c r="D45" s="73" t="str">
        <f>VLOOKUP(B45,[2]Список!$A$2:$F$455,3,0)</f>
        <v xml:space="preserve">КОЗЛОВА Юлия Николаевна </v>
      </c>
      <c r="E45" s="74">
        <f>VLOOKUP(B45,[2]Список!$A$2:$F$455,4,0)</f>
        <v>40399</v>
      </c>
      <c r="F45" s="72" t="str">
        <f>VLOOKUP(B45,[2]Список!$A$2:$F$455,5,0)</f>
        <v>2 СР</v>
      </c>
      <c r="G45" s="75" t="str">
        <f>VLOOKUP(B45,[2]Список!$A$2:$F$455,6,0)</f>
        <v>Воронежская область</v>
      </c>
      <c r="H45" s="76"/>
      <c r="I45" s="76"/>
      <c r="J45" s="76"/>
      <c r="K45" s="76"/>
      <c r="L45" s="76"/>
      <c r="M45" s="76"/>
      <c r="N45" s="76"/>
      <c r="O45" s="76"/>
      <c r="P45" s="76"/>
      <c r="Q45" s="77"/>
      <c r="R45" s="71"/>
      <c r="S45" s="71"/>
      <c r="T45" s="71"/>
      <c r="U45" s="71"/>
      <c r="V45" s="78" t="s">
        <v>57</v>
      </c>
    </row>
    <row r="46" spans="1:22" s="4" customFormat="1" ht="15" customHeight="1" thickTop="1" x14ac:dyDescent="0.35">
      <c r="A46" s="80"/>
      <c r="B46" s="81"/>
      <c r="C46" s="81"/>
      <c r="D46" s="81"/>
      <c r="E46" s="81"/>
      <c r="F46" s="81"/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3"/>
      <c r="R46" s="83"/>
      <c r="S46" s="83"/>
      <c r="T46" s="83"/>
      <c r="U46" s="83"/>
      <c r="V46" s="84"/>
    </row>
    <row r="47" spans="1:22" s="4" customFormat="1" ht="15" customHeight="1" x14ac:dyDescent="0.35">
      <c r="A47" s="80"/>
      <c r="B47" s="118"/>
      <c r="C47" s="118"/>
      <c r="D47" s="118"/>
      <c r="E47" s="118"/>
      <c r="F47" s="118"/>
      <c r="G47" s="118"/>
      <c r="H47" s="82"/>
      <c r="I47" s="82"/>
      <c r="J47" s="82"/>
      <c r="K47" s="82"/>
      <c r="L47" s="82"/>
      <c r="M47" s="82"/>
      <c r="N47" s="82"/>
      <c r="O47" s="82"/>
      <c r="P47" s="82"/>
      <c r="Q47" s="83"/>
      <c r="R47" s="83"/>
      <c r="S47" s="83"/>
      <c r="T47" s="83"/>
      <c r="U47" s="83"/>
      <c r="V47" s="84"/>
    </row>
    <row r="48" spans="1:22" s="85" customFormat="1" ht="14.5" customHeight="1" x14ac:dyDescent="0.35">
      <c r="A48" s="119" t="s">
        <v>58</v>
      </c>
      <c r="B48" s="120"/>
      <c r="C48" s="120"/>
      <c r="D48" s="120"/>
      <c r="E48" s="120"/>
      <c r="F48" s="120"/>
      <c r="G48" s="120" t="s">
        <v>59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1"/>
    </row>
    <row r="49" spans="1:37" s="4" customFormat="1" ht="16" customHeight="1" x14ac:dyDescent="0.35">
      <c r="A49" s="80" t="s">
        <v>60</v>
      </c>
      <c r="B49" s="86"/>
      <c r="C49" s="86"/>
      <c r="D49" s="86"/>
      <c r="E49" s="86"/>
      <c r="F49" s="86"/>
      <c r="G49" s="87" t="s">
        <v>61</v>
      </c>
      <c r="H49" s="88">
        <v>7</v>
      </c>
      <c r="K49" s="89"/>
      <c r="L49" s="89"/>
      <c r="M49" s="86"/>
      <c r="N49" s="86"/>
      <c r="O49" s="86"/>
      <c r="P49" s="86"/>
      <c r="Q49" s="86"/>
      <c r="R49" s="86"/>
      <c r="S49" s="86"/>
      <c r="T49" s="86"/>
      <c r="U49" s="90" t="s">
        <v>62</v>
      </c>
      <c r="V49" s="91">
        <f>COUNTIF(F6:F48,"ЗМС")</f>
        <v>0</v>
      </c>
    </row>
    <row r="50" spans="1:37" s="4" customFormat="1" ht="16" customHeight="1" x14ac:dyDescent="0.35">
      <c r="A50" s="80" t="s">
        <v>63</v>
      </c>
      <c r="B50" s="92"/>
      <c r="C50" s="92"/>
      <c r="D50" s="92"/>
      <c r="E50" s="92"/>
      <c r="F50" s="92"/>
      <c r="G50" s="87" t="s">
        <v>64</v>
      </c>
      <c r="H50" s="93">
        <f>H51+H55</f>
        <v>18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0" t="s">
        <v>65</v>
      </c>
      <c r="V50" s="91">
        <f>COUNTIF(F6:F46,"МСМК")</f>
        <v>0</v>
      </c>
    </row>
    <row r="51" spans="1:37" s="4" customFormat="1" ht="16" customHeight="1" x14ac:dyDescent="0.35">
      <c r="A51" s="80"/>
      <c r="B51" s="92"/>
      <c r="C51" s="92"/>
      <c r="D51" s="92"/>
      <c r="E51" s="92"/>
      <c r="F51" s="92"/>
      <c r="G51" s="87" t="s">
        <v>66</v>
      </c>
      <c r="H51" s="93">
        <f>COUNT(A9:A46)</f>
        <v>18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90" t="s">
        <v>67</v>
      </c>
      <c r="V51" s="91">
        <f>COUNTIF(F6:F48,"МС")</f>
        <v>0</v>
      </c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s="4" customFormat="1" ht="16" customHeight="1" x14ac:dyDescent="0.35">
      <c r="A52" s="80"/>
      <c r="B52" s="92"/>
      <c r="C52" s="92"/>
      <c r="D52" s="92"/>
      <c r="E52" s="92"/>
      <c r="F52" s="92"/>
      <c r="G52" s="87" t="s">
        <v>68</v>
      </c>
      <c r="H52" s="93">
        <f>COUNT(A3:A46)</f>
        <v>18</v>
      </c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0" t="s">
        <v>69</v>
      </c>
      <c r="V52" s="91">
        <f>COUNTIF(F6:F46,"КМС")</f>
        <v>12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</row>
    <row r="53" spans="1:37" s="4" customFormat="1" ht="14.5" x14ac:dyDescent="0.35">
      <c r="A53" s="80"/>
      <c r="B53" s="92"/>
      <c r="C53" s="92"/>
      <c r="D53" s="92"/>
      <c r="E53" s="92"/>
      <c r="F53" s="92"/>
      <c r="G53" s="87" t="s">
        <v>70</v>
      </c>
      <c r="H53" s="93">
        <f>COUNTIF(A3:A46,"НФ")</f>
        <v>5</v>
      </c>
      <c r="U53" s="90" t="s">
        <v>71</v>
      </c>
      <c r="V53" s="91">
        <f>COUNTIF(F6:F48,"1 СР")</f>
        <v>5</v>
      </c>
    </row>
    <row r="54" spans="1:37" s="4" customFormat="1" ht="15.5" x14ac:dyDescent="0.35">
      <c r="A54" s="95"/>
      <c r="B54" s="86"/>
      <c r="C54" s="86"/>
      <c r="D54" s="86"/>
      <c r="E54" s="86"/>
      <c r="F54" s="86"/>
      <c r="G54" s="87" t="s">
        <v>72</v>
      </c>
      <c r="H54" s="93"/>
      <c r="I54" s="96"/>
      <c r="J54" s="96"/>
      <c r="K54" s="96"/>
      <c r="L54" s="96"/>
      <c r="M54" s="96"/>
      <c r="N54" s="96"/>
      <c r="O54" s="96"/>
      <c r="P54" s="97"/>
      <c r="Q54" s="96"/>
      <c r="R54" s="96"/>
      <c r="S54" s="96"/>
      <c r="T54" s="96"/>
      <c r="U54" s="90" t="s">
        <v>73</v>
      </c>
      <c r="V54" s="91">
        <f>COUNTIF(F6:F48,"2 СР")</f>
        <v>4</v>
      </c>
    </row>
    <row r="55" spans="1:37" s="4" customFormat="1" ht="14.5" x14ac:dyDescent="0.35">
      <c r="A55" s="95"/>
      <c r="B55" s="92"/>
      <c r="C55" s="92"/>
      <c r="D55" s="92"/>
      <c r="E55" s="92"/>
      <c r="F55" s="92"/>
      <c r="G55" s="87" t="s">
        <v>74</v>
      </c>
      <c r="H55" s="93"/>
      <c r="I55" s="98"/>
      <c r="J55" s="98"/>
      <c r="K55" s="98"/>
      <c r="L55" s="98"/>
      <c r="M55" s="98"/>
      <c r="N55" s="98"/>
      <c r="O55" s="98"/>
      <c r="P55" s="98"/>
      <c r="U55" s="90" t="s">
        <v>75</v>
      </c>
      <c r="V55" s="91">
        <f>COUNTIF(F6:F48,"3 СР")</f>
        <v>2</v>
      </c>
    </row>
    <row r="56" spans="1:37" s="4" customFormat="1" x14ac:dyDescent="0.35">
      <c r="A56" s="80"/>
      <c r="F56" s="99"/>
      <c r="J56" s="98"/>
      <c r="K56" s="98"/>
      <c r="L56" s="98"/>
      <c r="M56" s="98"/>
      <c r="N56" s="98"/>
      <c r="O56" s="98"/>
      <c r="P56" s="98"/>
      <c r="V56" s="100"/>
    </row>
    <row r="57" spans="1:37" s="4" customFormat="1" ht="15.5" x14ac:dyDescent="0.35">
      <c r="A57" s="101"/>
      <c r="B57" s="102"/>
      <c r="C57" s="102"/>
      <c r="D57" s="115" t="str">
        <f>A17</f>
        <v>ГЛАВНЫЙ СУДЬЯ:</v>
      </c>
      <c r="E57" s="115"/>
      <c r="F57" s="115"/>
      <c r="G57" s="102"/>
      <c r="H57" s="115" t="str">
        <f>A18</f>
        <v>ГЛАВНЫЙ СЕКРЕТАРЬ:</v>
      </c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 t="str">
        <f>A19</f>
        <v>СУДЬЯ НА ФИНИШЕ:</v>
      </c>
      <c r="T57" s="115"/>
      <c r="U57" s="115"/>
      <c r="V57" s="122"/>
      <c r="W57" s="115"/>
      <c r="X57" s="115"/>
      <c r="Y57" s="115"/>
    </row>
    <row r="58" spans="1:37" s="4" customFormat="1" x14ac:dyDescent="0.35">
      <c r="A58" s="80"/>
      <c r="B58" s="98"/>
      <c r="C58" s="98"/>
      <c r="V58" s="100"/>
    </row>
    <row r="59" spans="1:37" s="4" customFormat="1" x14ac:dyDescent="0.35">
      <c r="A59" s="80"/>
      <c r="B59" s="98"/>
      <c r="C59" s="98"/>
      <c r="V59" s="100"/>
    </row>
    <row r="60" spans="1:37" s="4" customFormat="1" x14ac:dyDescent="0.35">
      <c r="A60" s="80"/>
      <c r="B60" s="98"/>
      <c r="C60" s="98"/>
      <c r="V60" s="100"/>
    </row>
    <row r="61" spans="1:37" s="4" customFormat="1" x14ac:dyDescent="0.35">
      <c r="A61" s="80"/>
      <c r="B61" s="98"/>
      <c r="C61" s="98"/>
      <c r="V61" s="100"/>
    </row>
    <row r="62" spans="1:37" s="4" customFormat="1" x14ac:dyDescent="0.35">
      <c r="A62" s="80"/>
      <c r="B62" s="98"/>
      <c r="C62" s="98"/>
      <c r="V62" s="100"/>
    </row>
    <row r="63" spans="1:37" s="4" customFormat="1" ht="16" thickBot="1" x14ac:dyDescent="0.4">
      <c r="A63" s="103"/>
      <c r="B63" s="104"/>
      <c r="C63" s="104"/>
      <c r="D63" s="116" t="str">
        <f>G17</f>
        <v xml:space="preserve">СТАРЧЕНКОВ С.А. (ВК, г. ОМСК) </v>
      </c>
      <c r="E63" s="116"/>
      <c r="F63" s="116"/>
      <c r="G63" s="104"/>
      <c r="H63" s="116" t="str">
        <f>G18</f>
        <v>СЛАБКОВСКАЯ В.Н. ( ВК, г. ОМСК)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 t="str">
        <f>G19</f>
        <v>БЕЛОБОРОДОВА О.В. (ВК, г.МОСКВА)</v>
      </c>
      <c r="T63" s="116"/>
      <c r="U63" s="116"/>
      <c r="V63" s="117"/>
      <c r="W63" s="116"/>
      <c r="X63" s="116"/>
      <c r="Y63" s="116"/>
      <c r="Z63" s="116"/>
      <c r="AA63" s="116"/>
    </row>
    <row r="64" spans="1:37" s="4" customFormat="1" ht="16" thickTop="1" x14ac:dyDescent="0.35">
      <c r="A64" s="83"/>
      <c r="B64" s="83"/>
      <c r="C64" s="83"/>
      <c r="D64" s="105"/>
      <c r="E64" s="105"/>
      <c r="F64" s="105"/>
      <c r="G64" s="83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</row>
    <row r="65" spans="1:27" s="4" customFormat="1" ht="15.5" x14ac:dyDescent="0.35">
      <c r="A65" s="83"/>
      <c r="B65" s="83"/>
      <c r="C65" s="83"/>
      <c r="D65" s="105"/>
      <c r="E65" s="105"/>
      <c r="F65" s="105"/>
      <c r="G65" s="83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</row>
    <row r="66" spans="1:27" s="4" customFormat="1" ht="15.5" x14ac:dyDescent="0.35">
      <c r="A66" s="83"/>
      <c r="B66" s="83"/>
      <c r="C66" s="83"/>
      <c r="D66" s="105"/>
      <c r="E66" s="105"/>
      <c r="F66" s="105"/>
      <c r="G66" s="83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</row>
    <row r="67" spans="1:27" s="4" customFormat="1" ht="15.5" x14ac:dyDescent="0.35">
      <c r="A67" s="83"/>
      <c r="B67" s="83"/>
      <c r="C67" s="83"/>
      <c r="D67" s="105"/>
      <c r="E67" s="105"/>
      <c r="F67" s="105"/>
      <c r="G67" s="83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</row>
    <row r="68" spans="1:27" s="4" customFormat="1" ht="15.5" x14ac:dyDescent="0.35">
      <c r="A68" s="83"/>
      <c r="B68" s="83"/>
      <c r="C68" s="83"/>
      <c r="D68" s="105"/>
      <c r="E68" s="105"/>
      <c r="F68" s="105"/>
      <c r="G68" s="83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</row>
    <row r="69" spans="1:27" s="4" customFormat="1" ht="15.5" x14ac:dyDescent="0.35">
      <c r="A69" s="83"/>
      <c r="B69" s="83"/>
      <c r="C69" s="83"/>
      <c r="D69" s="105"/>
      <c r="E69" s="105"/>
      <c r="F69" s="105"/>
      <c r="G69" s="83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</row>
    <row r="70" spans="1:27" s="4" customFormat="1" ht="15.5" x14ac:dyDescent="0.35">
      <c r="A70" s="83"/>
      <c r="B70" s="83"/>
      <c r="C70" s="83"/>
      <c r="D70" s="105"/>
      <c r="E70" s="105"/>
      <c r="F70" s="105"/>
      <c r="G70" s="83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</row>
    <row r="71" spans="1:27" s="4" customFormat="1" ht="15.5" x14ac:dyDescent="0.35">
      <c r="A71" s="83"/>
      <c r="B71" s="83"/>
      <c r="C71" s="83"/>
      <c r="D71" s="105"/>
      <c r="E71" s="105"/>
      <c r="F71" s="105"/>
      <c r="G71" s="83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</row>
    <row r="72" spans="1:27" s="4" customFormat="1" ht="15.5" x14ac:dyDescent="0.35">
      <c r="A72" s="83"/>
      <c r="B72" s="83"/>
      <c r="C72" s="83"/>
      <c r="D72" s="105"/>
      <c r="E72" s="105"/>
      <c r="F72" s="105"/>
      <c r="G72" s="83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</row>
    <row r="73" spans="1:27" s="4" customFormat="1" ht="15.5" x14ac:dyDescent="0.35">
      <c r="A73" s="83"/>
      <c r="B73" s="83"/>
      <c r="C73" s="83"/>
      <c r="D73" s="105"/>
      <c r="E73" s="105"/>
      <c r="F73" s="105"/>
      <c r="G73" s="83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</row>
    <row r="74" spans="1:27" s="4" customFormat="1" ht="15.5" x14ac:dyDescent="0.35">
      <c r="A74" s="83"/>
      <c r="B74" s="83"/>
      <c r="C74" s="83"/>
      <c r="D74" s="105"/>
      <c r="E74" s="105"/>
      <c r="F74" s="105"/>
      <c r="G74" s="83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</row>
    <row r="75" spans="1:27" x14ac:dyDescent="0.3">
      <c r="A75" s="112" t="s">
        <v>76</v>
      </c>
      <c r="B75" s="112"/>
      <c r="C75" s="112"/>
      <c r="D75" s="112"/>
      <c r="E75" s="112"/>
      <c r="F75" s="112"/>
      <c r="G75" s="112"/>
    </row>
    <row r="76" spans="1:27" ht="13.5" thickBot="1" x14ac:dyDescent="0.35">
      <c r="A76" s="113" t="s">
        <v>77</v>
      </c>
      <c r="B76" s="113"/>
      <c r="C76" s="113"/>
      <c r="D76" s="113"/>
      <c r="E76" s="113"/>
      <c r="F76" s="113"/>
      <c r="G76" s="113"/>
    </row>
    <row r="77" spans="1:27" ht="13.5" thickTop="1" x14ac:dyDescent="0.3"/>
    <row r="78" spans="1:27" ht="14.5" x14ac:dyDescent="0.3">
      <c r="B78" s="114" t="s">
        <v>78</v>
      </c>
      <c r="C78" s="114"/>
      <c r="D78" s="114"/>
      <c r="E78" s="114"/>
      <c r="F78" s="114"/>
    </row>
    <row r="79" spans="1:27" x14ac:dyDescent="0.3">
      <c r="E79" s="1" t="s">
        <v>79</v>
      </c>
    </row>
    <row r="80" spans="1:27" x14ac:dyDescent="0.3">
      <c r="D80" s="1" t="s">
        <v>80</v>
      </c>
    </row>
  </sheetData>
  <mergeCells count="41">
    <mergeCell ref="U14:V14"/>
    <mergeCell ref="A1:V1"/>
    <mergeCell ref="A2:V2"/>
    <mergeCell ref="A3:V3"/>
    <mergeCell ref="A4:V4"/>
    <mergeCell ref="A5:V5"/>
    <mergeCell ref="A6:V6"/>
    <mergeCell ref="A7:V7"/>
    <mergeCell ref="A9:V9"/>
    <mergeCell ref="A10:V10"/>
    <mergeCell ref="A11:V11"/>
    <mergeCell ref="U13:V13"/>
    <mergeCell ref="V21:V22"/>
    <mergeCell ref="A15:G15"/>
    <mergeCell ref="A21:A22"/>
    <mergeCell ref="B21:B22"/>
    <mergeCell ref="C21:C22"/>
    <mergeCell ref="D21:D22"/>
    <mergeCell ref="E21:E22"/>
    <mergeCell ref="F21:F22"/>
    <mergeCell ref="G21:G22"/>
    <mergeCell ref="H21:P21"/>
    <mergeCell ref="Q21:Q22"/>
    <mergeCell ref="R21:S21"/>
    <mergeCell ref="T21:T22"/>
    <mergeCell ref="U21:U22"/>
    <mergeCell ref="B47:G47"/>
    <mergeCell ref="A48:F48"/>
    <mergeCell ref="G48:V48"/>
    <mergeCell ref="D57:F57"/>
    <mergeCell ref="H57:R57"/>
    <mergeCell ref="S57:V57"/>
    <mergeCell ref="A75:G75"/>
    <mergeCell ref="A76:G76"/>
    <mergeCell ref="B78:F78"/>
    <mergeCell ref="W57:Y57"/>
    <mergeCell ref="D63:F63"/>
    <mergeCell ref="H63:R63"/>
    <mergeCell ref="S63:V63"/>
    <mergeCell ref="W63:X63"/>
    <mergeCell ref="Y63:AA63"/>
  </mergeCells>
  <printOptions horizontalCentered="1"/>
  <pageMargins left="0.19685039370078741" right="0.19685039370078741" top="0.9055118110236221" bottom="0.86614173228346458" header="0.15748031496062992" footer="0.11811023622047245"/>
  <pageSetup scale="46" orientation="portrait" r:id="rId1"/>
  <headerFooter alignWithMargins="0">
    <oddHeader>&amp;L&amp;"Calibri,полужирный курсив"&amp;UРЕЗУЛЬТАТЫ НА САЙТЕ WWW.FVSR
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1D45-A38E-4D9E-8FFF-8C02C34C1789}">
  <sheetPr>
    <tabColor rgb="FFFFC000"/>
    <pageSetUpPr fitToPage="1"/>
  </sheetPr>
  <dimension ref="A1:AN86"/>
  <sheetViews>
    <sheetView tabSelected="1" view="pageBreakPreview" zoomScale="60" zoomScaleNormal="80" workbookViewId="0">
      <selection activeCell="A9" sqref="A9:Y9"/>
    </sheetView>
  </sheetViews>
  <sheetFormatPr defaultColWidth="9.1796875" defaultRowHeight="13" x14ac:dyDescent="0.3"/>
  <cols>
    <col min="1" max="1" width="7.54296875" style="1" customWidth="1"/>
    <col min="2" max="2" width="7.6328125" style="106" customWidth="1"/>
    <col min="3" max="3" width="16.54296875" style="106" customWidth="1"/>
    <col min="4" max="4" width="34.81640625" style="1" customWidth="1"/>
    <col min="5" max="5" width="13.1796875" style="1" customWidth="1"/>
    <col min="6" max="6" width="7.26953125" style="1" customWidth="1"/>
    <col min="7" max="7" width="33.36328125" style="1" customWidth="1"/>
    <col min="8" max="10" width="4.54296875" style="1" customWidth="1"/>
    <col min="11" max="11" width="4.26953125" style="1" customWidth="1"/>
    <col min="12" max="19" width="4.54296875" style="1" customWidth="1"/>
    <col min="20" max="20" width="9" style="1" customWidth="1"/>
    <col min="21" max="22" width="6.453125" style="1" customWidth="1"/>
    <col min="23" max="23" width="10.1796875" style="1" customWidth="1"/>
    <col min="24" max="24" width="12.81640625" style="1" customWidth="1"/>
    <col min="25" max="25" width="18" style="1" customWidth="1"/>
    <col min="26" max="16384" width="9.1796875" style="1"/>
  </cols>
  <sheetData>
    <row r="1" spans="1:25" ht="18.5" customHeight="1" x14ac:dyDescent="0.3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18.5" customHeight="1" x14ac:dyDescent="0.3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18.5" customHeight="1" x14ac:dyDescent="0.3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1:25" ht="18.5" customHeight="1" x14ac:dyDescent="0.3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5" ht="18.5" x14ac:dyDescent="0.4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5" s="2" customFormat="1" ht="25.5" customHeight="1" x14ac:dyDescent="0.3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5" s="2" customFormat="1" ht="21.5" thickBot="1" x14ac:dyDescent="0.4">
      <c r="A7" s="140" t="s">
        <v>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25" s="2" customFormat="1" ht="21.5" hidden="1" thickBo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2" customFormat="1" ht="21.5" thickTop="1" x14ac:dyDescent="0.35">
      <c r="A9" s="141" t="s">
        <v>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3"/>
    </row>
    <row r="10" spans="1:25" s="4" customFormat="1" ht="18.5" x14ac:dyDescent="0.35">
      <c r="A10" s="144" t="s">
        <v>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6"/>
    </row>
    <row r="11" spans="1:25" s="4" customFormat="1" ht="18.5" x14ac:dyDescent="0.35">
      <c r="A11" s="144" t="s">
        <v>81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6"/>
    </row>
    <row r="12" spans="1:25" s="4" customFormat="1" ht="15.75" customHeight="1" x14ac:dyDescent="0.3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6"/>
      <c r="Y12" s="7"/>
    </row>
    <row r="13" spans="1:25" s="13" customFormat="1" ht="16" customHeight="1" x14ac:dyDescent="0.35">
      <c r="A13" s="8" t="s">
        <v>9</v>
      </c>
      <c r="B13" s="9"/>
      <c r="C13" s="9"/>
      <c r="D13" s="10"/>
      <c r="E13" s="10"/>
      <c r="F13" s="10"/>
      <c r="G13" s="11" t="s">
        <v>10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/>
      <c r="V13" s="12"/>
      <c r="W13" s="12"/>
      <c r="X13" s="147" t="s">
        <v>11</v>
      </c>
      <c r="Y13" s="148"/>
    </row>
    <row r="14" spans="1:25" s="13" customFormat="1" ht="16" customHeight="1" x14ac:dyDescent="0.35">
      <c r="A14" s="14" t="s">
        <v>12</v>
      </c>
      <c r="B14" s="15"/>
      <c r="C14" s="15"/>
      <c r="D14" s="16"/>
      <c r="E14" s="16"/>
      <c r="F14" s="16"/>
      <c r="G14" s="17" t="s">
        <v>13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8"/>
      <c r="V14" s="18"/>
      <c r="W14" s="18"/>
      <c r="X14" s="149" t="s">
        <v>14</v>
      </c>
      <c r="Y14" s="150"/>
    </row>
    <row r="15" spans="1:25" s="13" customFormat="1" ht="16" customHeight="1" x14ac:dyDescent="0.35">
      <c r="A15" s="133" t="s">
        <v>15</v>
      </c>
      <c r="B15" s="134"/>
      <c r="C15" s="134"/>
      <c r="D15" s="134"/>
      <c r="E15" s="134"/>
      <c r="F15" s="134"/>
      <c r="G15" s="135"/>
      <c r="H15" s="19" t="s">
        <v>16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</row>
    <row r="16" spans="1:25" s="13" customFormat="1" ht="16" customHeight="1" x14ac:dyDescent="0.35">
      <c r="A16" s="22" t="s">
        <v>17</v>
      </c>
      <c r="B16" s="23"/>
      <c r="C16" s="23"/>
      <c r="D16" s="24"/>
      <c r="E16" s="25"/>
      <c r="F16" s="24"/>
      <c r="G16" s="26"/>
      <c r="H16" s="27" t="s">
        <v>18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8"/>
      <c r="V16" s="28"/>
      <c r="W16" s="28"/>
      <c r="X16" s="29"/>
      <c r="Y16" s="30" t="s">
        <v>19</v>
      </c>
    </row>
    <row r="17" spans="1:25" s="13" customFormat="1" ht="16" customHeight="1" x14ac:dyDescent="0.35">
      <c r="A17" s="22" t="s">
        <v>20</v>
      </c>
      <c r="B17" s="23"/>
      <c r="C17" s="23"/>
      <c r="D17" s="28"/>
      <c r="E17" s="25"/>
      <c r="F17" s="24"/>
      <c r="G17" s="26" t="s">
        <v>21</v>
      </c>
      <c r="H17" s="27" t="s">
        <v>22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8"/>
      <c r="V17" s="28"/>
      <c r="W17" s="28"/>
      <c r="X17" s="29"/>
      <c r="Y17" s="30" t="s">
        <v>23</v>
      </c>
    </row>
    <row r="18" spans="1:25" s="13" customFormat="1" ht="16" customHeight="1" x14ac:dyDescent="0.35">
      <c r="A18" s="22" t="s">
        <v>24</v>
      </c>
      <c r="B18" s="23"/>
      <c r="C18" s="23"/>
      <c r="D18" s="28"/>
      <c r="E18" s="25"/>
      <c r="F18" s="24"/>
      <c r="G18" s="31" t="s">
        <v>25</v>
      </c>
      <c r="H18" s="32" t="s">
        <v>26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8"/>
      <c r="V18" s="28"/>
      <c r="W18" s="28"/>
      <c r="X18" s="29"/>
      <c r="Y18" s="33"/>
    </row>
    <row r="19" spans="1:25" s="13" customFormat="1" ht="16" customHeight="1" thickBot="1" x14ac:dyDescent="0.4">
      <c r="A19" s="22" t="s">
        <v>27</v>
      </c>
      <c r="B19" s="29"/>
      <c r="C19" s="29"/>
      <c r="D19" s="25"/>
      <c r="E19" s="25"/>
      <c r="F19" s="25"/>
      <c r="G19" s="26" t="s">
        <v>28</v>
      </c>
      <c r="H19" s="32" t="s">
        <v>29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8"/>
      <c r="V19" s="28"/>
      <c r="W19" s="28"/>
      <c r="X19" s="29"/>
      <c r="Y19" s="34" t="s">
        <v>82</v>
      </c>
    </row>
    <row r="20" spans="1:25" s="39" customFormat="1" thickTop="1" thickBot="1" x14ac:dyDescent="0.35">
      <c r="A20" s="35"/>
      <c r="B20" s="36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8"/>
    </row>
    <row r="21" spans="1:25" s="40" customFormat="1" ht="22" customHeight="1" thickTop="1" x14ac:dyDescent="0.35">
      <c r="A21" s="136" t="s">
        <v>31</v>
      </c>
      <c r="B21" s="125" t="s">
        <v>32</v>
      </c>
      <c r="C21" s="125" t="s">
        <v>33</v>
      </c>
      <c r="D21" s="125" t="s">
        <v>34</v>
      </c>
      <c r="E21" s="125" t="s">
        <v>35</v>
      </c>
      <c r="F21" s="125" t="s">
        <v>36</v>
      </c>
      <c r="G21" s="138" t="s">
        <v>37</v>
      </c>
      <c r="H21" s="123" t="s">
        <v>38</v>
      </c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5" t="s">
        <v>39</v>
      </c>
      <c r="U21" s="127" t="s">
        <v>40</v>
      </c>
      <c r="V21" s="128"/>
      <c r="W21" s="125" t="s">
        <v>41</v>
      </c>
      <c r="X21" s="129" t="s">
        <v>42</v>
      </c>
      <c r="Y21" s="131" t="s">
        <v>43</v>
      </c>
    </row>
    <row r="22" spans="1:25" s="40" customFormat="1" ht="20.5" customHeight="1" thickBot="1" x14ac:dyDescent="0.4">
      <c r="A22" s="137"/>
      <c r="B22" s="126"/>
      <c r="C22" s="126"/>
      <c r="D22" s="126"/>
      <c r="E22" s="126"/>
      <c r="F22" s="126"/>
      <c r="G22" s="139"/>
      <c r="H22" s="41" t="s">
        <v>44</v>
      </c>
      <c r="I22" s="41" t="s">
        <v>45</v>
      </c>
      <c r="J22" s="41" t="s">
        <v>46</v>
      </c>
      <c r="K22" s="41" t="s">
        <v>47</v>
      </c>
      <c r="L22" s="41" t="s">
        <v>48</v>
      </c>
      <c r="M22" s="41" t="s">
        <v>49</v>
      </c>
      <c r="N22" s="41" t="s">
        <v>50</v>
      </c>
      <c r="O22" s="41" t="s">
        <v>51</v>
      </c>
      <c r="P22" s="41" t="s">
        <v>52</v>
      </c>
      <c r="Q22" s="41" t="s">
        <v>83</v>
      </c>
      <c r="R22" s="41" t="s">
        <v>84</v>
      </c>
      <c r="S22" s="41" t="s">
        <v>85</v>
      </c>
      <c r="T22" s="126"/>
      <c r="U22" s="42" t="s">
        <v>53</v>
      </c>
      <c r="V22" s="42" t="s">
        <v>54</v>
      </c>
      <c r="W22" s="126"/>
      <c r="X22" s="130"/>
      <c r="Y22" s="132"/>
    </row>
    <row r="23" spans="1:25" s="53" customFormat="1" ht="22" customHeight="1" thickTop="1" x14ac:dyDescent="0.35">
      <c r="A23" s="43">
        <v>1</v>
      </c>
      <c r="B23" s="44">
        <v>93</v>
      </c>
      <c r="C23" s="56" t="str">
        <f>VLOOKUP(B23,[2]Список!$A$2:$F$455,2,0)</f>
        <v>101 501 689 16</v>
      </c>
      <c r="D23" s="57" t="str">
        <f>VLOOKUP(B23,[2]Список!$A$2:$F$455,3,0)</f>
        <v>БЛИНОВ Сергей Николаевич</v>
      </c>
      <c r="E23" s="58">
        <f>VLOOKUP(B23,[2]Список!$A$2:$F$455,4,0)</f>
        <v>40078</v>
      </c>
      <c r="F23" s="56" t="str">
        <f>VLOOKUP(B23,[2]Список!$A$2:$F$455,5,0)</f>
        <v>КМС</v>
      </c>
      <c r="G23" s="59" t="str">
        <f>VLOOKUP(B23,[2]Список!$A$2:$F$455,6,0)</f>
        <v>Иркутская область</v>
      </c>
      <c r="H23" s="49"/>
      <c r="I23" s="49"/>
      <c r="J23" s="49">
        <v>5</v>
      </c>
      <c r="K23" s="49">
        <v>5</v>
      </c>
      <c r="L23" s="49"/>
      <c r="M23" s="49"/>
      <c r="N23" s="49"/>
      <c r="O23" s="49">
        <v>5</v>
      </c>
      <c r="P23" s="49">
        <v>5</v>
      </c>
      <c r="Q23" s="49">
        <v>5</v>
      </c>
      <c r="R23" s="49"/>
      <c r="S23" s="49"/>
      <c r="T23" s="50">
        <v>19</v>
      </c>
      <c r="U23" s="44">
        <v>20</v>
      </c>
      <c r="V23" s="44"/>
      <c r="W23" s="51">
        <f t="shared" ref="W23:W44" si="0">V23+U23+J23+K23+L23+N23+O23+P23+Q23+R23+S23+M23+I23+H23</f>
        <v>45</v>
      </c>
      <c r="X23" s="44"/>
      <c r="Y23" s="52"/>
    </row>
    <row r="24" spans="1:25" s="53" customFormat="1" ht="22" customHeight="1" x14ac:dyDescent="0.35">
      <c r="A24" s="54">
        <v>2</v>
      </c>
      <c r="B24" s="55">
        <v>83</v>
      </c>
      <c r="C24" s="56" t="str">
        <f>VLOOKUP(B24,[2]Список!$A$2:$F$455,2,0)</f>
        <v>101 426 048 35</v>
      </c>
      <c r="D24" s="57" t="str">
        <f>VLOOKUP(B24,[2]Список!$A$2:$F$455,3,0)</f>
        <v>СТЕПАНОВ Тимур Алексеевич</v>
      </c>
      <c r="E24" s="58">
        <f>VLOOKUP(B24,[2]Список!$A$2:$F$455,4,0)</f>
        <v>39988</v>
      </c>
      <c r="F24" s="56" t="str">
        <f>VLOOKUP(B24,[2]Список!$A$2:$F$455,5,0)</f>
        <v>КМС</v>
      </c>
      <c r="G24" s="59" t="str">
        <f>VLOOKUP(B24,[2]Список!$A$2:$F$455,6,0)</f>
        <v>Тульская область</v>
      </c>
      <c r="H24" s="60">
        <v>3</v>
      </c>
      <c r="I24" s="60">
        <v>5</v>
      </c>
      <c r="J24" s="60"/>
      <c r="K24" s="60">
        <v>2</v>
      </c>
      <c r="L24" s="60">
        <v>5</v>
      </c>
      <c r="M24" s="60">
        <v>3</v>
      </c>
      <c r="N24" s="60">
        <v>2</v>
      </c>
      <c r="O24" s="60">
        <v>1</v>
      </c>
      <c r="P24" s="60"/>
      <c r="Q24" s="60">
        <v>2</v>
      </c>
      <c r="R24" s="60">
        <v>3</v>
      </c>
      <c r="S24" s="60">
        <v>6</v>
      </c>
      <c r="T24" s="61">
        <v>2</v>
      </c>
      <c r="U24" s="55"/>
      <c r="V24" s="55"/>
      <c r="W24" s="51">
        <f t="shared" si="0"/>
        <v>32</v>
      </c>
      <c r="X24" s="55"/>
      <c r="Y24" s="62"/>
    </row>
    <row r="25" spans="1:25" s="53" customFormat="1" ht="22" customHeight="1" x14ac:dyDescent="0.35">
      <c r="A25" s="54">
        <v>3</v>
      </c>
      <c r="B25" s="55">
        <v>31</v>
      </c>
      <c r="C25" s="56" t="str">
        <f>VLOOKUP(B25,[2]Список!$A$2:$F$455,2,0)</f>
        <v>101 415 753 22</v>
      </c>
      <c r="D25" s="57" t="str">
        <f>VLOOKUP(B25,[2]Список!$A$2:$F$455,3,0)</f>
        <v>ШЛЕЙФ Владислав Сергеевич</v>
      </c>
      <c r="E25" s="58">
        <f>VLOOKUP(B25,[2]Список!$A$2:$F$455,4,0)</f>
        <v>40215</v>
      </c>
      <c r="F25" s="56" t="str">
        <f>VLOOKUP(B25,[2]Список!$A$2:$F$455,5,0)</f>
        <v>1 СР</v>
      </c>
      <c r="G25" s="59" t="str">
        <f>VLOOKUP(B25,[2]Список!$A$2:$F$455,6,0)</f>
        <v>Москва</v>
      </c>
      <c r="H25" s="60"/>
      <c r="I25" s="60">
        <v>2</v>
      </c>
      <c r="J25" s="60">
        <v>1</v>
      </c>
      <c r="K25" s="60"/>
      <c r="L25" s="60"/>
      <c r="M25" s="60"/>
      <c r="N25" s="60"/>
      <c r="O25" s="60"/>
      <c r="P25" s="60"/>
      <c r="Q25" s="60">
        <v>3</v>
      </c>
      <c r="R25" s="60">
        <v>5</v>
      </c>
      <c r="S25" s="60">
        <v>10</v>
      </c>
      <c r="T25" s="61">
        <v>1</v>
      </c>
      <c r="U25" s="55"/>
      <c r="V25" s="55"/>
      <c r="W25" s="51">
        <f t="shared" si="0"/>
        <v>21</v>
      </c>
      <c r="X25" s="55"/>
      <c r="Y25" s="62"/>
    </row>
    <row r="26" spans="1:25" s="53" customFormat="1" ht="22" customHeight="1" x14ac:dyDescent="0.35">
      <c r="A26" s="54">
        <v>4</v>
      </c>
      <c r="B26" s="55">
        <v>92</v>
      </c>
      <c r="C26" s="56" t="str">
        <f>VLOOKUP(B26,[2]Список!$A$2:$F$455,2,0)</f>
        <v>101 462 966 93</v>
      </c>
      <c r="D26" s="57" t="str">
        <f>VLOOKUP(B26,[2]Список!$A$2:$F$455,3,0)</f>
        <v>МИЛЛЕР Илья Артёмович</v>
      </c>
      <c r="E26" s="58">
        <f>VLOOKUP(B26,[2]Список!$A$2:$F$455,4,0)</f>
        <v>40165</v>
      </c>
      <c r="F26" s="56" t="str">
        <f>VLOOKUP(B26,[2]Список!$A$2:$F$455,5,0)</f>
        <v>КМС</v>
      </c>
      <c r="G26" s="59" t="str">
        <f>VLOOKUP(B26,[2]Список!$A$2:$F$455,6,0)</f>
        <v>Иркутская область</v>
      </c>
      <c r="H26" s="60">
        <v>5</v>
      </c>
      <c r="I26" s="60"/>
      <c r="J26" s="60"/>
      <c r="K26" s="60"/>
      <c r="L26" s="60"/>
      <c r="M26" s="60">
        <v>5</v>
      </c>
      <c r="N26" s="60">
        <v>3</v>
      </c>
      <c r="O26" s="60"/>
      <c r="P26" s="60">
        <v>2</v>
      </c>
      <c r="Q26" s="60"/>
      <c r="R26" s="60"/>
      <c r="S26" s="60">
        <v>4</v>
      </c>
      <c r="T26" s="61">
        <v>3</v>
      </c>
      <c r="U26" s="55"/>
      <c r="V26" s="55"/>
      <c r="W26" s="51">
        <f t="shared" si="0"/>
        <v>19</v>
      </c>
      <c r="X26" s="55"/>
      <c r="Y26" s="62"/>
    </row>
    <row r="27" spans="1:25" s="53" customFormat="1" ht="22" customHeight="1" x14ac:dyDescent="0.35">
      <c r="A27" s="54">
        <v>5</v>
      </c>
      <c r="B27" s="55">
        <v>43</v>
      </c>
      <c r="C27" s="56" t="str">
        <f>VLOOKUP(B27,[2]Список!$A$2:$F$455,2,0)</f>
        <v>101 501 695 22</v>
      </c>
      <c r="D27" s="57" t="str">
        <f>VLOOKUP(B27,[2]Список!$A$2:$F$455,3,0)</f>
        <v>КОЛОВОРОТНЫЙ Степан Антонович</v>
      </c>
      <c r="E27" s="58">
        <f>VLOOKUP(B27,[2]Список!$A$2:$F$455,4,0)</f>
        <v>40354</v>
      </c>
      <c r="F27" s="56" t="str">
        <f>VLOOKUP(B27,[2]Список!$A$2:$F$455,5,0)</f>
        <v>1 СР</v>
      </c>
      <c r="G27" s="59" t="str">
        <f>VLOOKUP(B27,[2]Список!$A$2:$F$455,6,0)</f>
        <v>Омская область</v>
      </c>
      <c r="H27" s="60">
        <v>1</v>
      </c>
      <c r="I27" s="60"/>
      <c r="J27" s="60"/>
      <c r="K27" s="60"/>
      <c r="L27" s="60">
        <v>3</v>
      </c>
      <c r="M27" s="60"/>
      <c r="N27" s="60"/>
      <c r="O27" s="60"/>
      <c r="P27" s="60">
        <v>3</v>
      </c>
      <c r="Q27" s="60"/>
      <c r="R27" s="60"/>
      <c r="S27" s="60">
        <v>2</v>
      </c>
      <c r="T27" s="61">
        <v>1</v>
      </c>
      <c r="U27" s="55"/>
      <c r="V27" s="55"/>
      <c r="W27" s="51">
        <f t="shared" si="0"/>
        <v>9</v>
      </c>
      <c r="X27" s="55"/>
      <c r="Y27" s="62"/>
    </row>
    <row r="28" spans="1:25" s="53" customFormat="1" ht="22" customHeight="1" x14ac:dyDescent="0.35">
      <c r="A28" s="54">
        <v>6</v>
      </c>
      <c r="B28" s="55">
        <v>87</v>
      </c>
      <c r="C28" s="56" t="str">
        <f>VLOOKUP(B28,[2]Список!$A$2:$F$455,2,0)</f>
        <v>101 424 054 78</v>
      </c>
      <c r="D28" s="57" t="str">
        <f>VLOOKUP(B28,[2]Список!$A$2:$F$455,3,0)</f>
        <v>КУДРЯВЦЕВ Иван Федорович</v>
      </c>
      <c r="E28" s="58">
        <f>VLOOKUP(B28,[2]Список!$A$2:$F$455,4,0)</f>
        <v>40531</v>
      </c>
      <c r="F28" s="56" t="str">
        <f>VLOOKUP(B28,[2]Список!$A$2:$F$455,5,0)</f>
        <v>2 СР</v>
      </c>
      <c r="G28" s="59" t="str">
        <f>VLOOKUP(B28,[2]Список!$A$2:$F$455,6,0)</f>
        <v>Тульская область</v>
      </c>
      <c r="H28" s="60"/>
      <c r="I28" s="60">
        <v>3</v>
      </c>
      <c r="J28" s="60"/>
      <c r="K28" s="60"/>
      <c r="L28" s="60">
        <v>1</v>
      </c>
      <c r="M28" s="60"/>
      <c r="N28" s="60"/>
      <c r="O28" s="60"/>
      <c r="P28" s="60"/>
      <c r="Q28" s="60"/>
      <c r="R28" s="60">
        <v>1</v>
      </c>
      <c r="S28" s="60"/>
      <c r="T28" s="61">
        <v>5</v>
      </c>
      <c r="U28" s="55"/>
      <c r="V28" s="55"/>
      <c r="W28" s="51">
        <f t="shared" si="0"/>
        <v>5</v>
      </c>
      <c r="X28" s="55"/>
      <c r="Y28" s="62"/>
    </row>
    <row r="29" spans="1:25" s="53" customFormat="1" ht="22" customHeight="1" x14ac:dyDescent="0.35">
      <c r="A29" s="54">
        <v>7</v>
      </c>
      <c r="B29" s="55">
        <v>78</v>
      </c>
      <c r="C29" s="56" t="str">
        <f>VLOOKUP(B29,[2]Список!$A$2:$F$455,2,0)</f>
        <v>101 638 538 95</v>
      </c>
      <c r="D29" s="57" t="str">
        <f>VLOOKUP(B29,[2]Список!$A$2:$F$455,3,0)</f>
        <v>ВОРОНИН Матвей Сергеевич</v>
      </c>
      <c r="E29" s="58">
        <f>VLOOKUP(B29,[2]Список!$A$2:$F$455,4,0)</f>
        <v>40557</v>
      </c>
      <c r="F29" s="56" t="str">
        <f>VLOOKUP(B29,[2]Список!$A$2:$F$455,5,0)</f>
        <v>2 СР</v>
      </c>
      <c r="G29" s="59" t="str">
        <f>VLOOKUP(B29,[2]Список!$A$2:$F$455,6,0)</f>
        <v>Тульская область</v>
      </c>
      <c r="H29" s="60">
        <v>2</v>
      </c>
      <c r="I29" s="60"/>
      <c r="J29" s="60"/>
      <c r="K29" s="60"/>
      <c r="L29" s="60"/>
      <c r="M29" s="60"/>
      <c r="N29" s="60">
        <v>1</v>
      </c>
      <c r="O29" s="60"/>
      <c r="P29" s="60"/>
      <c r="Q29" s="60"/>
      <c r="R29" s="60">
        <v>2</v>
      </c>
      <c r="S29" s="60"/>
      <c r="T29" s="61">
        <v>8</v>
      </c>
      <c r="U29" s="55"/>
      <c r="V29" s="55"/>
      <c r="W29" s="51">
        <f t="shared" si="0"/>
        <v>5</v>
      </c>
      <c r="X29" s="55"/>
      <c r="Y29" s="62"/>
    </row>
    <row r="30" spans="1:25" s="63" customFormat="1" ht="22" customHeight="1" x14ac:dyDescent="0.35">
      <c r="A30" s="54">
        <v>8</v>
      </c>
      <c r="B30" s="55">
        <v>96</v>
      </c>
      <c r="C30" s="56" t="str">
        <f>VLOOKUP(B30,[2]Список!$A$2:$F$455,2,0)</f>
        <v>101 534 704 51</v>
      </c>
      <c r="D30" s="57" t="str">
        <f>VLOOKUP(B30,[2]Список!$A$2:$F$455,3,0)</f>
        <v>ЖИЛКИН Илья Евгеньевич</v>
      </c>
      <c r="E30" s="58">
        <f>VLOOKUP(B30,[2]Список!$A$2:$F$455,4,0)</f>
        <v>40589</v>
      </c>
      <c r="F30" s="56" t="str">
        <f>VLOOKUP(B30,[2]Список!$A$2:$F$455,5,0)</f>
        <v>2 СР</v>
      </c>
      <c r="G30" s="59" t="str">
        <f>VLOOKUP(B30,[2]Список!$A$2:$F$455,6,0)</f>
        <v>Иркутская область</v>
      </c>
      <c r="H30" s="60"/>
      <c r="I30" s="60"/>
      <c r="J30" s="60"/>
      <c r="K30" s="60"/>
      <c r="L30" s="60"/>
      <c r="M30" s="60"/>
      <c r="N30" s="60">
        <v>5</v>
      </c>
      <c r="O30" s="60"/>
      <c r="P30" s="60"/>
      <c r="Q30" s="60"/>
      <c r="R30" s="60"/>
      <c r="S30" s="60"/>
      <c r="T30" s="61">
        <v>16</v>
      </c>
      <c r="U30" s="55"/>
      <c r="V30" s="55"/>
      <c r="W30" s="51">
        <f t="shared" si="0"/>
        <v>5</v>
      </c>
      <c r="X30" s="55"/>
      <c r="Y30" s="62"/>
    </row>
    <row r="31" spans="1:25" s="53" customFormat="1" ht="22" customHeight="1" x14ac:dyDescent="0.35">
      <c r="A31" s="54">
        <v>9</v>
      </c>
      <c r="B31" s="51">
        <v>25</v>
      </c>
      <c r="C31" s="56" t="str">
        <f>VLOOKUP(B31,[2]Список!$A$2:$F$455,2,0)</f>
        <v>101 387 590 86</v>
      </c>
      <c r="D31" s="57" t="str">
        <f>VLOOKUP(B31,[2]Список!$A$2:$F$455,3,0)</f>
        <v>СУШКО Илья Владимирович</v>
      </c>
      <c r="E31" s="58">
        <f>VLOOKUP(B31,[2]Список!$A$2:$F$455,4,0)</f>
        <v>39814</v>
      </c>
      <c r="F31" s="56" t="str">
        <f>VLOOKUP(B31,[2]Список!$A$2:$F$455,5,0)</f>
        <v>КМС</v>
      </c>
      <c r="G31" s="59" t="str">
        <f>VLOOKUP(B31,[2]Список!$A$2:$F$455,6,0)</f>
        <v>Москва</v>
      </c>
      <c r="H31" s="65"/>
      <c r="I31" s="65"/>
      <c r="J31" s="65">
        <v>3</v>
      </c>
      <c r="K31" s="65"/>
      <c r="L31" s="65"/>
      <c r="M31" s="65"/>
      <c r="N31" s="65"/>
      <c r="O31" s="65"/>
      <c r="P31" s="65"/>
      <c r="Q31" s="65"/>
      <c r="R31" s="65"/>
      <c r="S31" s="65"/>
      <c r="T31" s="66">
        <v>6</v>
      </c>
      <c r="U31" s="51"/>
      <c r="V31" s="51"/>
      <c r="W31" s="51">
        <f t="shared" si="0"/>
        <v>3</v>
      </c>
      <c r="X31" s="51"/>
      <c r="Y31" s="67"/>
    </row>
    <row r="32" spans="1:25" s="53" customFormat="1" ht="22" customHeight="1" x14ac:dyDescent="0.35">
      <c r="A32" s="54">
        <v>10</v>
      </c>
      <c r="B32" s="55">
        <v>51</v>
      </c>
      <c r="C32" s="56" t="str">
        <f>VLOOKUP(B32,[2]Список!$A$2:$F$455,2,0)</f>
        <v>101 441 405 66</v>
      </c>
      <c r="D32" s="57" t="str">
        <f>VLOOKUP(B32,[2]Список!$A$2:$F$455,3,0)</f>
        <v>ЕСИН Дмитрий Алексеевич</v>
      </c>
      <c r="E32" s="58">
        <f>VLOOKUP(B32,[2]Список!$A$2:$F$455,4,0)</f>
        <v>40570</v>
      </c>
      <c r="F32" s="56" t="str">
        <f>VLOOKUP(B32,[2]Список!$A$2:$F$455,5,0)</f>
        <v>2 СР</v>
      </c>
      <c r="G32" s="59" t="str">
        <f>VLOOKUP(B32,[2]Список!$A$2:$F$455,6,0)</f>
        <v>Пензенская область</v>
      </c>
      <c r="H32" s="60"/>
      <c r="I32" s="60"/>
      <c r="J32" s="60"/>
      <c r="K32" s="60"/>
      <c r="L32" s="60"/>
      <c r="M32" s="60"/>
      <c r="N32" s="60"/>
      <c r="O32" s="60">
        <v>3</v>
      </c>
      <c r="P32" s="60"/>
      <c r="Q32" s="60"/>
      <c r="R32" s="60"/>
      <c r="S32" s="60"/>
      <c r="T32" s="61">
        <v>7</v>
      </c>
      <c r="U32" s="55"/>
      <c r="V32" s="55"/>
      <c r="W32" s="51">
        <f t="shared" si="0"/>
        <v>3</v>
      </c>
      <c r="X32" s="55"/>
      <c r="Y32" s="62"/>
    </row>
    <row r="33" spans="1:25" s="53" customFormat="1" ht="22" customHeight="1" x14ac:dyDescent="0.35">
      <c r="A33" s="54">
        <v>11</v>
      </c>
      <c r="B33" s="55">
        <v>17</v>
      </c>
      <c r="C33" s="56" t="str">
        <f>VLOOKUP(B33,[2]Список!$A$2:$F$455,2,0)</f>
        <v>101 382 119 47</v>
      </c>
      <c r="D33" s="57" t="str">
        <f>VLOOKUP(B33,[2]Список!$A$2:$F$455,3,0)</f>
        <v>КУДЕНКО Глеб Андреевич</v>
      </c>
      <c r="E33" s="58">
        <f>VLOOKUP(B33,[2]Список!$A$2:$F$455,4,0)</f>
        <v>40270</v>
      </c>
      <c r="F33" s="56" t="str">
        <f>VLOOKUP(B33,[2]Список!$A$2:$F$455,5,0)</f>
        <v>1 СР</v>
      </c>
      <c r="G33" s="59" t="str">
        <f>VLOOKUP(B33,[2]Список!$A$2:$F$455,6,0)</f>
        <v>Москва</v>
      </c>
      <c r="H33" s="60"/>
      <c r="I33" s="60"/>
      <c r="J33" s="60">
        <v>2</v>
      </c>
      <c r="K33" s="60">
        <v>1</v>
      </c>
      <c r="L33" s="60"/>
      <c r="M33" s="60"/>
      <c r="N33" s="60"/>
      <c r="O33" s="60"/>
      <c r="P33" s="60"/>
      <c r="Q33" s="60"/>
      <c r="R33" s="60"/>
      <c r="S33" s="60"/>
      <c r="T33" s="61">
        <v>9</v>
      </c>
      <c r="U33" s="55"/>
      <c r="V33" s="55"/>
      <c r="W33" s="51">
        <f t="shared" si="0"/>
        <v>3</v>
      </c>
      <c r="X33" s="55"/>
      <c r="Y33" s="62"/>
    </row>
    <row r="34" spans="1:25" s="53" customFormat="1" ht="22" customHeight="1" x14ac:dyDescent="0.35">
      <c r="A34" s="54">
        <v>12</v>
      </c>
      <c r="B34" s="55">
        <v>11</v>
      </c>
      <c r="C34" s="56" t="str">
        <f>VLOOKUP(B34,[2]Список!$A$2:$F$455,2,0)</f>
        <v>101 391 860 88</v>
      </c>
      <c r="D34" s="57" t="str">
        <f>VLOOKUP(B34,[2]Список!$A$2:$F$455,3,0)</f>
        <v>АНЦИФЕРОВ Евгений Андреевич</v>
      </c>
      <c r="E34" s="58">
        <f>VLOOKUP(B34,[2]Список!$A$2:$F$455,4,0)</f>
        <v>40519</v>
      </c>
      <c r="F34" s="56" t="str">
        <f>VLOOKUP(B34,[2]Список!$A$2:$F$455,5,0)</f>
        <v>1 СР</v>
      </c>
      <c r="G34" s="59" t="str">
        <f>VLOOKUP(B34,[2]Список!$A$2:$F$455,6,0)</f>
        <v>Москва</v>
      </c>
      <c r="H34" s="60"/>
      <c r="I34" s="60"/>
      <c r="J34" s="60"/>
      <c r="K34" s="60">
        <v>3</v>
      </c>
      <c r="L34" s="60"/>
      <c r="M34" s="60"/>
      <c r="N34" s="60"/>
      <c r="O34" s="60"/>
      <c r="P34" s="60"/>
      <c r="Q34" s="60"/>
      <c r="R34" s="60"/>
      <c r="S34" s="60"/>
      <c r="T34" s="61">
        <v>18</v>
      </c>
      <c r="U34" s="55"/>
      <c r="V34" s="55"/>
      <c r="W34" s="51">
        <f t="shared" si="0"/>
        <v>3</v>
      </c>
      <c r="X34" s="55"/>
      <c r="Y34" s="62"/>
    </row>
    <row r="35" spans="1:25" s="53" customFormat="1" ht="22" customHeight="1" x14ac:dyDescent="0.35">
      <c r="A35" s="54">
        <v>13</v>
      </c>
      <c r="B35" s="55">
        <v>45</v>
      </c>
      <c r="C35" s="56" t="str">
        <f>VLOOKUP(B35,[2]Список!$A$2:$F$455,2,0)</f>
        <v>101 339 497 08</v>
      </c>
      <c r="D35" s="57" t="str">
        <f>VLOOKUP(B35,[2]Список!$A$2:$F$455,3,0)</f>
        <v>ВОЛИК Даниил Евгеньевич</v>
      </c>
      <c r="E35" s="58">
        <f>VLOOKUP(B35,[2]Список!$A$2:$F$455,4,0)</f>
        <v>40360</v>
      </c>
      <c r="F35" s="56" t="str">
        <f>VLOOKUP(B35,[2]Список!$A$2:$F$455,5,0)</f>
        <v>1 СР</v>
      </c>
      <c r="G35" s="59" t="str">
        <f>VLOOKUP(B35,[2]Список!$A$2:$F$455,6,0)</f>
        <v>Омская область</v>
      </c>
      <c r="H35" s="60"/>
      <c r="I35" s="60">
        <v>1</v>
      </c>
      <c r="J35" s="60"/>
      <c r="K35" s="60"/>
      <c r="L35" s="60"/>
      <c r="M35" s="60">
        <v>2</v>
      </c>
      <c r="N35" s="60"/>
      <c r="O35" s="60"/>
      <c r="P35" s="60"/>
      <c r="Q35" s="60"/>
      <c r="R35" s="60"/>
      <c r="S35" s="60"/>
      <c r="T35" s="61">
        <v>21</v>
      </c>
      <c r="U35" s="55"/>
      <c r="V35" s="55"/>
      <c r="W35" s="51">
        <f t="shared" si="0"/>
        <v>3</v>
      </c>
      <c r="X35" s="55"/>
      <c r="Y35" s="62"/>
    </row>
    <row r="36" spans="1:25" s="53" customFormat="1" ht="22" customHeight="1" x14ac:dyDescent="0.35">
      <c r="A36" s="54">
        <v>14</v>
      </c>
      <c r="B36" s="55">
        <v>18</v>
      </c>
      <c r="C36" s="56" t="str">
        <f>VLOOKUP(B36,[2]Список!$A$2:$F$455,2,0)</f>
        <v>101 500 482 70</v>
      </c>
      <c r="D36" s="57" t="str">
        <f>VLOOKUP(B36,[2]Список!$A$2:$F$455,3,0)</f>
        <v>БЕРЕСТ Сергей Николаевич</v>
      </c>
      <c r="E36" s="58">
        <f>VLOOKUP(B36,[2]Список!$A$2:$F$455,4,0)</f>
        <v>40176</v>
      </c>
      <c r="F36" s="56" t="str">
        <f>VLOOKUP(B36,[2]Список!$A$2:$F$455,5,0)</f>
        <v>2 СР</v>
      </c>
      <c r="G36" s="59" t="str">
        <f>VLOOKUP(B36,[2]Список!$A$2:$F$455,6,0)</f>
        <v>Москва</v>
      </c>
      <c r="H36" s="60"/>
      <c r="I36" s="60"/>
      <c r="J36" s="60"/>
      <c r="K36" s="60"/>
      <c r="L36" s="60"/>
      <c r="M36" s="60"/>
      <c r="N36" s="60"/>
      <c r="O36" s="60">
        <v>2</v>
      </c>
      <c r="P36" s="60"/>
      <c r="Q36" s="60"/>
      <c r="R36" s="60"/>
      <c r="S36" s="60"/>
      <c r="T36" s="61">
        <v>11</v>
      </c>
      <c r="U36" s="55"/>
      <c r="V36" s="55"/>
      <c r="W36" s="51">
        <f t="shared" si="0"/>
        <v>2</v>
      </c>
      <c r="X36" s="55"/>
      <c r="Y36" s="62"/>
    </row>
    <row r="37" spans="1:25" s="53" customFormat="1" ht="22" customHeight="1" x14ac:dyDescent="0.35">
      <c r="A37" s="54">
        <v>15</v>
      </c>
      <c r="B37" s="55">
        <v>47</v>
      </c>
      <c r="C37" s="56" t="str">
        <f>VLOOKUP(B37,[2]Список!$A$2:$F$455,2,0)</f>
        <v>101 425 302 65</v>
      </c>
      <c r="D37" s="57" t="str">
        <f>VLOOKUP(B37,[2]Список!$A$2:$F$455,3,0)</f>
        <v>ФУКС Даниил Александрович</v>
      </c>
      <c r="E37" s="58">
        <f>VLOOKUP(B37,[2]Список!$A$2:$F$455,4,0)</f>
        <v>40015</v>
      </c>
      <c r="F37" s="56" t="str">
        <f>VLOOKUP(B37,[2]Список!$A$2:$F$455,5,0)</f>
        <v>1 СР</v>
      </c>
      <c r="G37" s="59" t="str">
        <f>VLOOKUP(B37,[2]Список!$A$2:$F$455,6,0)</f>
        <v>Омская область</v>
      </c>
      <c r="H37" s="60"/>
      <c r="I37" s="60"/>
      <c r="J37" s="60"/>
      <c r="K37" s="60"/>
      <c r="L37" s="60">
        <v>2</v>
      </c>
      <c r="M37" s="60"/>
      <c r="N37" s="60"/>
      <c r="O37" s="60"/>
      <c r="P37" s="60"/>
      <c r="Q37" s="60"/>
      <c r="R37" s="60"/>
      <c r="S37" s="60"/>
      <c r="T37" s="61">
        <v>13</v>
      </c>
      <c r="U37" s="55"/>
      <c r="V37" s="55"/>
      <c r="W37" s="51">
        <f t="shared" si="0"/>
        <v>2</v>
      </c>
      <c r="X37" s="55"/>
      <c r="Y37" s="62"/>
    </row>
    <row r="38" spans="1:25" s="53" customFormat="1" ht="22" customHeight="1" x14ac:dyDescent="0.35">
      <c r="A38" s="54">
        <v>16</v>
      </c>
      <c r="B38" s="55">
        <v>46</v>
      </c>
      <c r="C38" s="56" t="str">
        <f>VLOOKUP(B38,[2]Список!$A$2:$F$455,2,0)</f>
        <v>101 158 216 20</v>
      </c>
      <c r="D38" s="57" t="str">
        <f>VLOOKUP(B38,[2]Список!$A$2:$F$455,3,0)</f>
        <v>ТЮСЕНКОВ Артем Александрович</v>
      </c>
      <c r="E38" s="58">
        <f>VLOOKUP(B38,[2]Список!$A$2:$F$455,4,0)</f>
        <v>39890</v>
      </c>
      <c r="F38" s="56" t="str">
        <f>VLOOKUP(B38,[2]Список!$A$2:$F$455,5,0)</f>
        <v>1 СР</v>
      </c>
      <c r="G38" s="59" t="str">
        <f>VLOOKUP(B38,[2]Список!$A$2:$F$455,6,0)</f>
        <v>Омская область</v>
      </c>
      <c r="H38" s="60"/>
      <c r="I38" s="60"/>
      <c r="J38" s="60"/>
      <c r="K38" s="60"/>
      <c r="L38" s="60"/>
      <c r="M38" s="60">
        <v>1</v>
      </c>
      <c r="N38" s="60"/>
      <c r="O38" s="60"/>
      <c r="P38" s="60">
        <v>1</v>
      </c>
      <c r="Q38" s="60"/>
      <c r="R38" s="60"/>
      <c r="S38" s="60"/>
      <c r="T38" s="61">
        <v>22</v>
      </c>
      <c r="U38" s="55"/>
      <c r="V38" s="55"/>
      <c r="W38" s="51">
        <f t="shared" si="0"/>
        <v>2</v>
      </c>
      <c r="X38" s="55"/>
      <c r="Y38" s="62"/>
    </row>
    <row r="39" spans="1:25" s="53" customFormat="1" ht="22" customHeight="1" x14ac:dyDescent="0.35">
      <c r="A39" s="54">
        <v>17</v>
      </c>
      <c r="B39" s="55">
        <v>38</v>
      </c>
      <c r="C39" s="56" t="str">
        <f>VLOOKUP(B39,[2]Список!$A$2:$F$455,2,0)</f>
        <v>101 515 313 60</v>
      </c>
      <c r="D39" s="57" t="str">
        <f>VLOOKUP(B39,[2]Список!$A$2:$F$455,3,0)</f>
        <v>РЕШЕТНИКОВ Тимофей Сергеевич</v>
      </c>
      <c r="E39" s="58">
        <f>VLOOKUP(B39,[2]Список!$A$2:$F$455,4,0)</f>
        <v>40291</v>
      </c>
      <c r="F39" s="56" t="str">
        <f>VLOOKUP(B39,[2]Список!$A$2:$F$455,5,0)</f>
        <v>2 СР</v>
      </c>
      <c r="G39" s="59" t="str">
        <f>VLOOKUP(B39,[2]Список!$A$2:$F$455,6,0)</f>
        <v>Московская область</v>
      </c>
      <c r="H39" s="60"/>
      <c r="I39" s="60"/>
      <c r="J39" s="60"/>
      <c r="K39" s="60"/>
      <c r="L39" s="60"/>
      <c r="M39" s="60"/>
      <c r="N39" s="60"/>
      <c r="O39" s="60"/>
      <c r="P39" s="60"/>
      <c r="Q39" s="60">
        <v>1</v>
      </c>
      <c r="R39" s="60"/>
      <c r="S39" s="60"/>
      <c r="T39" s="61">
        <v>14</v>
      </c>
      <c r="U39" s="55"/>
      <c r="V39" s="55"/>
      <c r="W39" s="51">
        <f t="shared" si="0"/>
        <v>1</v>
      </c>
      <c r="X39" s="55"/>
      <c r="Y39" s="62"/>
    </row>
    <row r="40" spans="1:25" s="53" customFormat="1" ht="22" customHeight="1" x14ac:dyDescent="0.35">
      <c r="A40" s="54">
        <v>18</v>
      </c>
      <c r="B40" s="55">
        <v>44</v>
      </c>
      <c r="C40" s="56" t="str">
        <f>VLOOKUP(B40,[2]Список!$A$2:$F$455,2,0)</f>
        <v>101 339 715 32</v>
      </c>
      <c r="D40" s="57" t="str">
        <f>VLOOKUP(B40,[2]Список!$A$2:$F$455,3,0)</f>
        <v>БРУЕВ Матвей Алексеевич</v>
      </c>
      <c r="E40" s="58">
        <f>VLOOKUP(B40,[2]Список!$A$2:$F$455,4,0)</f>
        <v>40395</v>
      </c>
      <c r="F40" s="56" t="str">
        <f>VLOOKUP(B40,[2]Список!$A$2:$F$455,5,0)</f>
        <v>1 СР</v>
      </c>
      <c r="G40" s="59" t="str">
        <f>VLOOKUP(B40,[2]Список!$A$2:$F$455,6,0)</f>
        <v>Омская область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>
        <v>10</v>
      </c>
      <c r="U40" s="55"/>
      <c r="V40" s="55"/>
      <c r="W40" s="51">
        <f t="shared" si="0"/>
        <v>0</v>
      </c>
      <c r="X40" s="55"/>
      <c r="Y40" s="62"/>
    </row>
    <row r="41" spans="1:25" s="53" customFormat="1" ht="22" customHeight="1" x14ac:dyDescent="0.35">
      <c r="A41" s="54">
        <v>19</v>
      </c>
      <c r="B41" s="55">
        <v>28</v>
      </c>
      <c r="C41" s="56" t="str">
        <f>VLOOKUP(B41,[2]Список!$A$2:$F$455,2,0)</f>
        <v>101 394 067 64</v>
      </c>
      <c r="D41" s="57" t="str">
        <f>VLOOKUP(B41,[2]Список!$A$2:$F$455,3,0)</f>
        <v>САДКОВ Ярослав Александрович</v>
      </c>
      <c r="E41" s="58">
        <f>VLOOKUP(B41,[2]Список!$A$2:$F$455,4,0)</f>
        <v>40181</v>
      </c>
      <c r="F41" s="56" t="str">
        <f>VLOOKUP(B41,[2]Список!$A$2:$F$455,5,0)</f>
        <v>1 СР</v>
      </c>
      <c r="G41" s="59" t="str">
        <f>VLOOKUP(B41,[2]Список!$A$2:$F$455,6,0)</f>
        <v>Москва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>
        <v>12</v>
      </c>
      <c r="U41" s="55"/>
      <c r="V41" s="55"/>
      <c r="W41" s="51">
        <f t="shared" si="0"/>
        <v>0</v>
      </c>
      <c r="X41" s="55"/>
      <c r="Y41" s="62"/>
    </row>
    <row r="42" spans="1:25" s="53" customFormat="1" ht="22" customHeight="1" x14ac:dyDescent="0.35">
      <c r="A42" s="54">
        <v>20</v>
      </c>
      <c r="B42" s="55">
        <v>27</v>
      </c>
      <c r="C42" s="56" t="str">
        <f>VLOOKUP(B42,[2]Список!$A$2:$F$455,2,0)</f>
        <v>101 532 824 14</v>
      </c>
      <c r="D42" s="57" t="str">
        <f>VLOOKUP(B42,[2]Список!$A$2:$F$455,3,0)</f>
        <v>БЕЛКИН Андрей Дмитриевич</v>
      </c>
      <c r="E42" s="58">
        <f>VLOOKUP(B42,[2]Список!$A$2:$F$455,4,0)</f>
        <v>40563</v>
      </c>
      <c r="F42" s="56" t="str">
        <f>VLOOKUP(B42,[2]Список!$A$2:$F$455,5,0)</f>
        <v>3 СР</v>
      </c>
      <c r="G42" s="59" t="str">
        <f>VLOOKUP(B42,[2]Список!$A$2:$F$455,6,0)</f>
        <v>Москва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>
        <v>15</v>
      </c>
      <c r="U42" s="55"/>
      <c r="V42" s="55"/>
      <c r="W42" s="51">
        <f t="shared" si="0"/>
        <v>0</v>
      </c>
      <c r="X42" s="55"/>
      <c r="Y42" s="62"/>
    </row>
    <row r="43" spans="1:25" s="53" customFormat="1" ht="22" customHeight="1" x14ac:dyDescent="0.35">
      <c r="A43" s="54">
        <v>21</v>
      </c>
      <c r="B43" s="55">
        <v>94</v>
      </c>
      <c r="C43" s="56" t="str">
        <f>VLOOKUP(B43,[2]Список!$A$2:$F$455,2,0)</f>
        <v>101 463 063 93</v>
      </c>
      <c r="D43" s="57" t="str">
        <f>VLOOKUP(B43,[2]Список!$A$2:$F$455,3,0)</f>
        <v>ТОЛСТОВ Алексей Юрьевич</v>
      </c>
      <c r="E43" s="58">
        <f>VLOOKUP(B43,[2]Список!$A$2:$F$455,4,0)</f>
        <v>40321</v>
      </c>
      <c r="F43" s="56" t="str">
        <f>VLOOKUP(B43,[2]Список!$A$2:$F$455,5,0)</f>
        <v>2 СР</v>
      </c>
      <c r="G43" s="59" t="str">
        <f>VLOOKUP(B43,[2]Список!$A$2:$F$455,6,0)</f>
        <v>Иркутская область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>
        <v>17</v>
      </c>
      <c r="U43" s="55"/>
      <c r="V43" s="55"/>
      <c r="W43" s="51">
        <f t="shared" si="0"/>
        <v>0</v>
      </c>
      <c r="X43" s="55"/>
      <c r="Y43" s="62"/>
    </row>
    <row r="44" spans="1:25" s="53" customFormat="1" ht="22" customHeight="1" x14ac:dyDescent="0.35">
      <c r="A44" s="54">
        <v>22</v>
      </c>
      <c r="B44" s="55">
        <v>95</v>
      </c>
      <c r="C44" s="56" t="str">
        <f>VLOOKUP(B44,[2]Список!$A$2:$F$455,2,0)</f>
        <v>101 544 004 39</v>
      </c>
      <c r="D44" s="57" t="str">
        <f>VLOOKUP(B44,[2]Список!$A$2:$F$455,3,0)</f>
        <v>ХАЛАИМОВ Антон Дмитриевич</v>
      </c>
      <c r="E44" s="58">
        <f>VLOOKUP(B44,[2]Список!$A$2:$F$455,4,0)</f>
        <v>40408</v>
      </c>
      <c r="F44" s="56" t="str">
        <f>VLOOKUP(B44,[2]Список!$A$2:$F$455,5,0)</f>
        <v>2 СР</v>
      </c>
      <c r="G44" s="59" t="str">
        <f>VLOOKUP(B44,[2]Список!$A$2:$F$455,6,0)</f>
        <v>Иркутская область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>
        <v>20</v>
      </c>
      <c r="U44" s="55"/>
      <c r="V44" s="55"/>
      <c r="W44" s="51">
        <f t="shared" si="0"/>
        <v>0</v>
      </c>
      <c r="X44" s="55"/>
      <c r="Y44" s="62"/>
    </row>
    <row r="45" spans="1:25" s="53" customFormat="1" ht="22" customHeight="1" x14ac:dyDescent="0.35">
      <c r="A45" s="54" t="s">
        <v>55</v>
      </c>
      <c r="B45" s="51">
        <v>39</v>
      </c>
      <c r="C45" s="56" t="str">
        <f>VLOOKUP(B45,[2]Список!$A$2:$F$455,2,0)</f>
        <v>101 538 156 11</v>
      </c>
      <c r="D45" s="57" t="str">
        <f>VLOOKUP(B45,[2]Список!$A$2:$F$455,3,0)</f>
        <v>БРОВЧЕНКО Валерий Алексеевич</v>
      </c>
      <c r="E45" s="58">
        <f>VLOOKUP(B45,[2]Список!$A$2:$F$455,4,0)</f>
        <v>40627</v>
      </c>
      <c r="F45" s="56" t="str">
        <f>VLOOKUP(B45,[2]Список!$A$2:$F$455,5,0)</f>
        <v>3 СР</v>
      </c>
      <c r="G45" s="59" t="str">
        <f>VLOOKUP(B45,[2]Список!$A$2:$F$455,6,0)</f>
        <v>Московская область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6"/>
      <c r="U45" s="51"/>
      <c r="V45" s="51"/>
      <c r="W45" s="51"/>
      <c r="X45" s="51"/>
      <c r="Y45" s="67" t="s">
        <v>56</v>
      </c>
    </row>
    <row r="46" spans="1:25" s="53" customFormat="1" ht="22" customHeight="1" x14ac:dyDescent="0.35">
      <c r="A46" s="54" t="s">
        <v>55</v>
      </c>
      <c r="B46" s="55">
        <v>19</v>
      </c>
      <c r="C46" s="56" t="str">
        <f>VLOOKUP(B46,[2]Список!$A$2:$F$455,2,0)</f>
        <v>101 424 052 76</v>
      </c>
      <c r="D46" s="57" t="str">
        <f>VLOOKUP(B46,[2]Список!$A$2:$F$455,3,0)</f>
        <v>ГОРБЫЛЕВ Егор Андреевич</v>
      </c>
      <c r="E46" s="58">
        <f>VLOOKUP(B46,[2]Список!$A$2:$F$455,4,0)</f>
        <v>40297</v>
      </c>
      <c r="F46" s="56" t="str">
        <f>VLOOKUP(B46,[2]Список!$A$2:$F$455,5,0)</f>
        <v>1 СР</v>
      </c>
      <c r="G46" s="59" t="str">
        <f>VLOOKUP(B46,[2]Список!$A$2:$F$455,6,0)</f>
        <v>Москва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/>
      <c r="U46" s="55"/>
      <c r="V46" s="55"/>
      <c r="W46" s="51"/>
      <c r="X46" s="55"/>
      <c r="Y46" s="62" t="s">
        <v>86</v>
      </c>
    </row>
    <row r="47" spans="1:25" s="53" customFormat="1" ht="22" customHeight="1" x14ac:dyDescent="0.35">
      <c r="A47" s="54" t="s">
        <v>55</v>
      </c>
      <c r="B47" s="55">
        <v>97</v>
      </c>
      <c r="C47" s="56" t="str">
        <f>VLOOKUP(B47,[2]Список!$A$2:$F$455,2,0)</f>
        <v>101 545 455 35</v>
      </c>
      <c r="D47" s="57" t="str">
        <f>VLOOKUP(B47,[2]Список!$A$2:$F$455,3,0)</f>
        <v>ВИННИКОВ Андрей Денисович</v>
      </c>
      <c r="E47" s="58">
        <f>VLOOKUP(B47,[2]Список!$A$2:$F$455,4,0)</f>
        <v>40581</v>
      </c>
      <c r="F47" s="56" t="str">
        <f>VLOOKUP(B47,[2]Список!$A$2:$F$455,5,0)</f>
        <v>2 СР</v>
      </c>
      <c r="G47" s="59" t="str">
        <f>VLOOKUP(B47,[2]Список!$A$2:$F$455,6,0)</f>
        <v>Иркутская область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1"/>
      <c r="U47" s="55"/>
      <c r="V47" s="55"/>
      <c r="W47" s="51"/>
      <c r="X47" s="55"/>
      <c r="Y47" s="62" t="s">
        <v>86</v>
      </c>
    </row>
    <row r="48" spans="1:25" s="53" customFormat="1" ht="22" customHeight="1" x14ac:dyDescent="0.35">
      <c r="A48" s="54" t="s">
        <v>55</v>
      </c>
      <c r="B48" s="55">
        <v>85</v>
      </c>
      <c r="C48" s="56" t="str">
        <f>VLOOKUP(B48,[2]Список!$A$2:$F$455,2,0)</f>
        <v>101 507 606 16</v>
      </c>
      <c r="D48" s="57" t="str">
        <f>VLOOKUP(B48,[2]Список!$A$2:$F$455,3,0)</f>
        <v>ЛОГИНОВ Ярослав Юрьевич</v>
      </c>
      <c r="E48" s="58">
        <f>VLOOKUP(B48,[2]Список!$A$2:$F$455,4,0)</f>
        <v>39974</v>
      </c>
      <c r="F48" s="56" t="str">
        <f>VLOOKUP(B48,[2]Список!$A$2:$F$455,5,0)</f>
        <v>1 СР</v>
      </c>
      <c r="G48" s="59" t="str">
        <f>VLOOKUP(B48,[2]Список!$A$2:$F$455,6,0)</f>
        <v>Тульская область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1"/>
      <c r="U48" s="55"/>
      <c r="V48" s="55">
        <v>-20</v>
      </c>
      <c r="W48" s="51"/>
      <c r="X48" s="55"/>
      <c r="Y48" s="62" t="s">
        <v>56</v>
      </c>
    </row>
    <row r="49" spans="1:40" s="53" customFormat="1" ht="22" customHeight="1" x14ac:dyDescent="0.35">
      <c r="A49" s="54" t="s">
        <v>55</v>
      </c>
      <c r="B49" s="51">
        <v>50</v>
      </c>
      <c r="C49" s="56" t="str">
        <f>VLOOKUP(B49,[2]Список!$A$2:$F$455,2,0)</f>
        <v>101 128 126 00</v>
      </c>
      <c r="D49" s="57" t="str">
        <f>VLOOKUP(B49,[2]Список!$A$2:$F$455,3,0)</f>
        <v>ШЛЕЙФ Олег Сергеевич</v>
      </c>
      <c r="E49" s="58">
        <f>VLOOKUP(B49,[2]Список!$A$2:$F$455,4,0)</f>
        <v>40693</v>
      </c>
      <c r="F49" s="56" t="str">
        <f>VLOOKUP(B49,[2]Список!$A$2:$F$455,5,0)</f>
        <v>3 СР</v>
      </c>
      <c r="G49" s="59" t="str">
        <f>VLOOKUP(B49,[2]Список!$A$2:$F$455,6,0)</f>
        <v>Пензенская область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51"/>
      <c r="V49" s="51"/>
      <c r="W49" s="51"/>
      <c r="X49" s="51"/>
      <c r="Y49" s="67" t="s">
        <v>56</v>
      </c>
    </row>
    <row r="50" spans="1:40" s="63" customFormat="1" ht="22" customHeight="1" x14ac:dyDescent="0.35">
      <c r="A50" s="54" t="s">
        <v>55</v>
      </c>
      <c r="B50" s="55">
        <v>48</v>
      </c>
      <c r="C50" s="56" t="str">
        <f>VLOOKUP(B50,[2]Список!$A$2:$F$455,2,0)</f>
        <v>101 493 398 67</v>
      </c>
      <c r="D50" s="57" t="str">
        <f>VLOOKUP(B50,[2]Список!$A$2:$F$455,3,0)</f>
        <v>ГЕРАСИМОВ Егор Артемович</v>
      </c>
      <c r="E50" s="58">
        <f>VLOOKUP(B50,[2]Список!$A$2:$F$455,4,0)</f>
        <v>40463</v>
      </c>
      <c r="F50" s="56" t="str">
        <f>VLOOKUP(B50,[2]Список!$A$2:$F$455,5,0)</f>
        <v>3 СР</v>
      </c>
      <c r="G50" s="59" t="str">
        <f>VLOOKUP(B50,[2]Список!$A$2:$F$455,6,0)</f>
        <v>Пензенская область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1"/>
      <c r="U50" s="55"/>
      <c r="V50" s="55"/>
      <c r="W50" s="51"/>
      <c r="X50" s="55"/>
      <c r="Y50" s="62" t="s">
        <v>56</v>
      </c>
    </row>
    <row r="51" spans="1:40" s="63" customFormat="1" ht="22" customHeight="1" x14ac:dyDescent="0.35">
      <c r="A51" s="54" t="s">
        <v>55</v>
      </c>
      <c r="B51" s="55">
        <v>40</v>
      </c>
      <c r="C51" s="56" t="str">
        <f>VLOOKUP(B51,[2]Список!$A$2:$F$455,2,0)</f>
        <v>101 539 074 56</v>
      </c>
      <c r="D51" s="57" t="str">
        <f>VLOOKUP(B51,[2]Список!$A$2:$F$455,3,0)</f>
        <v>АФАНАСЬЕВ  Петр Андреевич</v>
      </c>
      <c r="E51" s="58">
        <f>VLOOKUP(B51,[2]Список!$A$2:$F$455,4,0)</f>
        <v>40618</v>
      </c>
      <c r="F51" s="56" t="str">
        <f>VLOOKUP(B51,[2]Список!$A$2:$F$455,5,0)</f>
        <v>2 СР</v>
      </c>
      <c r="G51" s="59" t="str">
        <f>VLOOKUP(B51,[2]Список!$A$2:$F$455,6,0)</f>
        <v>Московская область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5"/>
      <c r="V51" s="55">
        <v>-20</v>
      </c>
      <c r="W51" s="55"/>
      <c r="X51" s="55"/>
      <c r="Y51" s="62" t="s">
        <v>56</v>
      </c>
    </row>
    <row r="52" spans="1:40" s="111" customFormat="1" ht="22" customHeight="1" thickBot="1" x14ac:dyDescent="0.4">
      <c r="A52" s="70" t="s">
        <v>55</v>
      </c>
      <c r="B52" s="71">
        <v>29</v>
      </c>
      <c r="C52" s="107" t="str">
        <f>VLOOKUP(B52,[2]Список!$A$2:$F$455,2,0)</f>
        <v>101 316 003 85</v>
      </c>
      <c r="D52" s="108" t="str">
        <f>VLOOKUP(B52,[2]Список!$A$2:$F$455,3,0)</f>
        <v>ДЫШАКОВ Глеб Алексеевич</v>
      </c>
      <c r="E52" s="109">
        <f>VLOOKUP(B52,[2]Список!$A$2:$F$455,4,0)</f>
        <v>40681</v>
      </c>
      <c r="F52" s="107" t="str">
        <f>VLOOKUP(B52,[2]Список!$A$2:$F$455,5,0)</f>
        <v>3 СР</v>
      </c>
      <c r="G52" s="110" t="str">
        <f>VLOOKUP(B52,[2]Список!$A$2:$F$455,6,0)</f>
        <v>Москва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1"/>
      <c r="V52" s="71">
        <v>-20</v>
      </c>
      <c r="W52" s="71"/>
      <c r="X52" s="71"/>
      <c r="Y52" s="78" t="s">
        <v>56</v>
      </c>
    </row>
    <row r="53" spans="1:40" s="4" customFormat="1" ht="15" customHeight="1" thickTop="1" x14ac:dyDescent="0.35">
      <c r="A53" s="80"/>
      <c r="B53" s="155" t="s">
        <v>87</v>
      </c>
      <c r="C53" s="155"/>
      <c r="D53" s="155"/>
      <c r="E53" s="155"/>
      <c r="F53" s="155"/>
      <c r="G53" s="155"/>
      <c r="H53" s="155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3"/>
      <c r="U53" s="83"/>
      <c r="V53" s="83"/>
      <c r="W53" s="83"/>
      <c r="X53" s="83"/>
      <c r="Y53" s="84"/>
    </row>
    <row r="54" spans="1:40" s="4" customFormat="1" ht="15" customHeight="1" thickBot="1" x14ac:dyDescent="0.4">
      <c r="A54" s="80"/>
      <c r="B54" s="113"/>
      <c r="C54" s="113"/>
      <c r="D54" s="113"/>
      <c r="E54" s="113"/>
      <c r="F54" s="113"/>
      <c r="G54" s="113"/>
      <c r="H54" s="113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3"/>
      <c r="U54" s="83"/>
      <c r="V54" s="83"/>
      <c r="W54" s="83"/>
      <c r="X54" s="83"/>
      <c r="Y54" s="84"/>
    </row>
    <row r="55" spans="1:40" s="85" customFormat="1" ht="14.5" customHeight="1" thickTop="1" x14ac:dyDescent="0.35">
      <c r="A55" s="119" t="s">
        <v>58</v>
      </c>
      <c r="B55" s="120"/>
      <c r="C55" s="120"/>
      <c r="D55" s="120"/>
      <c r="E55" s="120"/>
      <c r="F55" s="120"/>
      <c r="G55" s="120" t="s">
        <v>59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1"/>
    </row>
    <row r="56" spans="1:40" s="4" customFormat="1" ht="16" customHeight="1" x14ac:dyDescent="0.35">
      <c r="A56" s="80" t="s">
        <v>60</v>
      </c>
      <c r="B56" s="86"/>
      <c r="C56" s="86"/>
      <c r="D56" s="86"/>
      <c r="E56" s="86"/>
      <c r="F56" s="86"/>
      <c r="G56" s="87" t="s">
        <v>61</v>
      </c>
      <c r="H56" s="88">
        <v>6</v>
      </c>
      <c r="K56" s="89"/>
      <c r="L56" s="89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90" t="s">
        <v>62</v>
      </c>
      <c r="Y56" s="91">
        <f>COUNTIF(F6:F55,"ЗМС")</f>
        <v>0</v>
      </c>
    </row>
    <row r="57" spans="1:40" s="4" customFormat="1" ht="16" customHeight="1" x14ac:dyDescent="0.35">
      <c r="A57" s="80" t="s">
        <v>63</v>
      </c>
      <c r="B57" s="92"/>
      <c r="C57" s="92"/>
      <c r="D57" s="92"/>
      <c r="E57" s="92"/>
      <c r="F57" s="92"/>
      <c r="G57" s="87" t="s">
        <v>64</v>
      </c>
      <c r="H57" s="93">
        <f>H58+H62</f>
        <v>30</v>
      </c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0" t="s">
        <v>65</v>
      </c>
      <c r="Y57" s="91">
        <f>COUNTIF(F6:F53,"МСМК")</f>
        <v>0</v>
      </c>
    </row>
    <row r="58" spans="1:40" s="4" customFormat="1" ht="16" customHeight="1" x14ac:dyDescent="0.35">
      <c r="A58" s="80"/>
      <c r="B58" s="92"/>
      <c r="C58" s="92"/>
      <c r="D58" s="92"/>
      <c r="E58" s="92"/>
      <c r="F58" s="92"/>
      <c r="G58" s="87" t="s">
        <v>66</v>
      </c>
      <c r="H58" s="93">
        <v>30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90" t="s">
        <v>67</v>
      </c>
      <c r="Y58" s="91">
        <f>COUNTIF(F6:F55,"МС")</f>
        <v>0</v>
      </c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</row>
    <row r="59" spans="1:40" s="4" customFormat="1" ht="16" customHeight="1" x14ac:dyDescent="0.35">
      <c r="A59" s="80"/>
      <c r="B59" s="92"/>
      <c r="C59" s="92"/>
      <c r="D59" s="92"/>
      <c r="E59" s="92"/>
      <c r="F59" s="92"/>
      <c r="G59" s="87" t="s">
        <v>68</v>
      </c>
      <c r="H59" s="93">
        <f>COUNT(A3:A53)</f>
        <v>22</v>
      </c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0" t="s">
        <v>69</v>
      </c>
      <c r="Y59" s="91">
        <f>COUNTIF(F6:F53,"КМС")</f>
        <v>4</v>
      </c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</row>
    <row r="60" spans="1:40" s="4" customFormat="1" ht="14.5" x14ac:dyDescent="0.35">
      <c r="A60" s="80"/>
      <c r="B60" s="92"/>
      <c r="C60" s="92"/>
      <c r="D60" s="92"/>
      <c r="E60" s="92"/>
      <c r="F60" s="92"/>
      <c r="G60" s="87" t="s">
        <v>70</v>
      </c>
      <c r="H60" s="93">
        <f>COUNTIF(A3:A53,"НФ")</f>
        <v>8</v>
      </c>
      <c r="X60" s="90" t="s">
        <v>71</v>
      </c>
      <c r="Y60" s="91">
        <f>COUNTIF(F6:F55,"1 СР")</f>
        <v>11</v>
      </c>
    </row>
    <row r="61" spans="1:40" s="4" customFormat="1" ht="15.5" x14ac:dyDescent="0.35">
      <c r="A61" s="95"/>
      <c r="B61" s="86"/>
      <c r="C61" s="86"/>
      <c r="D61" s="86"/>
      <c r="E61" s="86"/>
      <c r="F61" s="86"/>
      <c r="G61" s="87" t="s">
        <v>72</v>
      </c>
      <c r="H61" s="93">
        <v>0</v>
      </c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7"/>
      <c r="T61" s="96"/>
      <c r="U61" s="96"/>
      <c r="V61" s="96"/>
      <c r="W61" s="96"/>
      <c r="X61" s="90" t="s">
        <v>73</v>
      </c>
      <c r="Y61" s="91">
        <f>COUNTIF(F6:F55,"2 СР")</f>
        <v>10</v>
      </c>
    </row>
    <row r="62" spans="1:40" s="4" customFormat="1" ht="14.5" x14ac:dyDescent="0.35">
      <c r="A62" s="95"/>
      <c r="B62" s="92"/>
      <c r="C62" s="92"/>
      <c r="D62" s="92"/>
      <c r="E62" s="92"/>
      <c r="F62" s="92"/>
      <c r="G62" s="87" t="s">
        <v>74</v>
      </c>
      <c r="H62" s="93">
        <v>0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X62" s="90" t="s">
        <v>75</v>
      </c>
      <c r="Y62" s="91">
        <f>COUNTIF(F6:F55,"3 СР")</f>
        <v>5</v>
      </c>
    </row>
    <row r="63" spans="1:40" s="4" customFormat="1" x14ac:dyDescent="0.35">
      <c r="A63" s="80"/>
      <c r="F63" s="99"/>
      <c r="J63" s="98"/>
      <c r="K63" s="98"/>
      <c r="L63" s="98"/>
      <c r="M63" s="98"/>
      <c r="N63" s="98"/>
      <c r="O63" s="98"/>
      <c r="P63" s="98"/>
      <c r="Q63" s="98"/>
      <c r="R63" s="98"/>
      <c r="S63" s="98"/>
      <c r="Y63" s="100"/>
    </row>
    <row r="64" spans="1:40" s="4" customFormat="1" ht="15.5" x14ac:dyDescent="0.35">
      <c r="A64" s="101"/>
      <c r="B64" s="102"/>
      <c r="C64" s="102"/>
      <c r="D64" s="115" t="str">
        <f>A17</f>
        <v>ГЛАВНЫЙ СУДЬЯ:</v>
      </c>
      <c r="E64" s="115"/>
      <c r="F64" s="115"/>
      <c r="G64" s="102"/>
      <c r="H64" s="115" t="str">
        <f>A18</f>
        <v>ГЛАВНЫЙ СЕКРЕТАРЬ:</v>
      </c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 t="str">
        <f>A19</f>
        <v>СУДЬЯ НА ФИНИШЕ:</v>
      </c>
      <c r="W64" s="115"/>
      <c r="X64" s="115"/>
      <c r="Y64" s="122"/>
      <c r="Z64" s="115"/>
      <c r="AA64" s="115"/>
      <c r="AB64" s="115"/>
    </row>
    <row r="65" spans="1:30" s="4" customFormat="1" x14ac:dyDescent="0.35">
      <c r="A65" s="80"/>
      <c r="B65" s="98"/>
      <c r="C65" s="98"/>
      <c r="Y65" s="100"/>
    </row>
    <row r="66" spans="1:30" s="4" customFormat="1" x14ac:dyDescent="0.35">
      <c r="A66" s="80"/>
      <c r="B66" s="98"/>
      <c r="C66" s="98"/>
      <c r="Y66" s="100"/>
    </row>
    <row r="67" spans="1:30" s="4" customFormat="1" x14ac:dyDescent="0.35">
      <c r="A67" s="80"/>
      <c r="B67" s="98"/>
      <c r="C67" s="98"/>
      <c r="Y67" s="100"/>
    </row>
    <row r="68" spans="1:30" s="4" customFormat="1" x14ac:dyDescent="0.35">
      <c r="A68" s="80"/>
      <c r="B68" s="98"/>
      <c r="C68" s="98"/>
      <c r="Y68" s="100"/>
    </row>
    <row r="69" spans="1:30" s="4" customFormat="1" x14ac:dyDescent="0.35">
      <c r="A69" s="80"/>
      <c r="B69" s="98"/>
      <c r="C69" s="98"/>
      <c r="Y69" s="100"/>
    </row>
    <row r="70" spans="1:30" s="4" customFormat="1" ht="16" thickBot="1" x14ac:dyDescent="0.4">
      <c r="A70" s="103"/>
      <c r="B70" s="104"/>
      <c r="C70" s="104"/>
      <c r="D70" s="116" t="str">
        <f>G17</f>
        <v xml:space="preserve">СТАРЧЕНКОВ С.А. (ВК, г. ОМСК) </v>
      </c>
      <c r="E70" s="116"/>
      <c r="F70" s="116"/>
      <c r="G70" s="104"/>
      <c r="H70" s="116" t="str">
        <f>G18</f>
        <v>СЛАБКОВСКАЯ В.Н. ( ВК, г. ОМСК)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 t="str">
        <f>G19</f>
        <v>БЕЛОБОРОДОВА О.В. (ВК, г.МОСКВА)</v>
      </c>
      <c r="W70" s="116"/>
      <c r="X70" s="116"/>
      <c r="Y70" s="117"/>
      <c r="Z70" s="116"/>
      <c r="AA70" s="116"/>
      <c r="AB70" s="116"/>
      <c r="AC70" s="116"/>
      <c r="AD70" s="116"/>
    </row>
    <row r="71" spans="1:30" s="4" customFormat="1" ht="16" thickTop="1" x14ac:dyDescent="0.35">
      <c r="A71" s="83"/>
      <c r="B71" s="83"/>
      <c r="C71" s="83"/>
      <c r="D71" s="105"/>
      <c r="E71" s="105"/>
      <c r="F71" s="105"/>
      <c r="G71" s="83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97"/>
      <c r="V71" s="105"/>
      <c r="W71" s="105"/>
      <c r="X71" s="105"/>
      <c r="Y71" s="105"/>
      <c r="Z71" s="105"/>
      <c r="AA71" s="105"/>
      <c r="AB71" s="105"/>
      <c r="AC71" s="105"/>
      <c r="AD71" s="105"/>
    </row>
    <row r="72" spans="1:30" s="4" customFormat="1" ht="15.5" x14ac:dyDescent="0.35">
      <c r="A72" s="83"/>
      <c r="B72" s="83"/>
      <c r="C72" s="83"/>
      <c r="D72" s="105"/>
      <c r="E72" s="105"/>
      <c r="F72" s="105"/>
      <c r="G72" s="83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</row>
    <row r="73" spans="1:30" s="4" customFormat="1" ht="15.5" x14ac:dyDescent="0.35">
      <c r="A73" s="83"/>
      <c r="B73" s="83"/>
      <c r="C73" s="83"/>
      <c r="D73" s="105"/>
      <c r="E73" s="105"/>
      <c r="F73" s="105"/>
      <c r="G73" s="83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</row>
    <row r="74" spans="1:30" s="4" customFormat="1" ht="15.5" x14ac:dyDescent="0.35">
      <c r="A74" s="83"/>
      <c r="B74" s="83"/>
      <c r="C74" s="83"/>
      <c r="D74" s="105"/>
      <c r="E74" s="105"/>
      <c r="F74" s="105"/>
      <c r="G74" s="83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</row>
    <row r="75" spans="1:30" s="4" customFormat="1" ht="15.5" x14ac:dyDescent="0.35">
      <c r="A75" s="83"/>
      <c r="B75" s="83"/>
      <c r="C75" s="83"/>
      <c r="D75" s="105"/>
      <c r="E75" s="105"/>
      <c r="F75" s="105"/>
      <c r="G75" s="83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97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</row>
    <row r="76" spans="1:30" s="4" customFormat="1" ht="15.5" x14ac:dyDescent="0.35">
      <c r="A76" s="83"/>
      <c r="B76" s="83"/>
      <c r="C76" s="83"/>
      <c r="D76" s="105"/>
      <c r="E76" s="105"/>
      <c r="F76" s="105"/>
      <c r="G76" s="83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</row>
    <row r="77" spans="1:30" s="4" customFormat="1" ht="15.5" x14ac:dyDescent="0.35">
      <c r="A77" s="83"/>
      <c r="B77" s="83"/>
      <c r="C77" s="83"/>
      <c r="D77" s="105"/>
      <c r="E77" s="105"/>
      <c r="F77" s="105"/>
      <c r="G77" s="83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</row>
    <row r="78" spans="1:30" s="4" customFormat="1" ht="15.5" x14ac:dyDescent="0.35">
      <c r="A78" s="83"/>
      <c r="B78" s="83"/>
      <c r="C78" s="83"/>
      <c r="D78" s="105"/>
      <c r="E78" s="105"/>
      <c r="F78" s="105"/>
      <c r="G78" s="83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</row>
    <row r="79" spans="1:30" s="4" customFormat="1" ht="15.5" x14ac:dyDescent="0.35">
      <c r="A79" s="83"/>
      <c r="B79" s="83"/>
      <c r="C79" s="83"/>
      <c r="D79" s="105"/>
      <c r="E79" s="105"/>
      <c r="F79" s="105"/>
      <c r="G79" s="83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</row>
    <row r="80" spans="1:30" s="4" customFormat="1" ht="15.5" x14ac:dyDescent="0.35">
      <c r="A80" s="83"/>
      <c r="B80" s="83"/>
      <c r="C80" s="83"/>
      <c r="D80" s="105"/>
      <c r="E80" s="105"/>
      <c r="F80" s="105"/>
      <c r="G80" s="83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</row>
    <row r="81" spans="1:7" x14ac:dyDescent="0.3">
      <c r="A81" s="112" t="s">
        <v>76</v>
      </c>
      <c r="B81" s="112"/>
      <c r="C81" s="112"/>
      <c r="D81" s="112"/>
      <c r="E81" s="112"/>
      <c r="F81" s="112"/>
      <c r="G81" s="112"/>
    </row>
    <row r="82" spans="1:7" ht="13.5" thickBot="1" x14ac:dyDescent="0.35">
      <c r="A82" s="113" t="s">
        <v>77</v>
      </c>
      <c r="B82" s="113"/>
      <c r="C82" s="113"/>
      <c r="D82" s="113"/>
      <c r="E82" s="113"/>
      <c r="F82" s="113"/>
      <c r="G82" s="113"/>
    </row>
    <row r="83" spans="1:7" ht="13.5" thickTop="1" x14ac:dyDescent="0.3"/>
    <row r="84" spans="1:7" ht="14.5" x14ac:dyDescent="0.3">
      <c r="B84" s="114" t="s">
        <v>78</v>
      </c>
      <c r="C84" s="114"/>
      <c r="D84" s="114"/>
      <c r="E84" s="114"/>
      <c r="F84" s="114"/>
    </row>
    <row r="85" spans="1:7" x14ac:dyDescent="0.3">
      <c r="E85" s="1" t="s">
        <v>79</v>
      </c>
    </row>
    <row r="86" spans="1:7" x14ac:dyDescent="0.3">
      <c r="D86" s="1" t="s">
        <v>80</v>
      </c>
    </row>
  </sheetData>
  <mergeCells count="42">
    <mergeCell ref="X14:Y14"/>
    <mergeCell ref="A1:Y1"/>
    <mergeCell ref="A2:Y2"/>
    <mergeCell ref="A3:Y3"/>
    <mergeCell ref="A4:Y4"/>
    <mergeCell ref="A5:Y5"/>
    <mergeCell ref="A6:Y6"/>
    <mergeCell ref="A7:Y7"/>
    <mergeCell ref="A9:Y9"/>
    <mergeCell ref="A10:Y10"/>
    <mergeCell ref="A11:Y11"/>
    <mergeCell ref="X13:Y13"/>
    <mergeCell ref="Y21:Y22"/>
    <mergeCell ref="A15:G15"/>
    <mergeCell ref="A21:A22"/>
    <mergeCell ref="B21:B22"/>
    <mergeCell ref="C21:C22"/>
    <mergeCell ref="D21:D22"/>
    <mergeCell ref="E21:E22"/>
    <mergeCell ref="F21:F22"/>
    <mergeCell ref="G21:G22"/>
    <mergeCell ref="H21:S21"/>
    <mergeCell ref="T21:T22"/>
    <mergeCell ref="U21:V21"/>
    <mergeCell ref="W21:W22"/>
    <mergeCell ref="X21:X22"/>
    <mergeCell ref="B53:H53"/>
    <mergeCell ref="B54:H54"/>
    <mergeCell ref="A55:F55"/>
    <mergeCell ref="G55:Y55"/>
    <mergeCell ref="D64:F64"/>
    <mergeCell ref="H64:U64"/>
    <mergeCell ref="V64:Y64"/>
    <mergeCell ref="A81:G81"/>
    <mergeCell ref="A82:G82"/>
    <mergeCell ref="B84:F84"/>
    <mergeCell ref="Z64:AB64"/>
    <mergeCell ref="D70:F70"/>
    <mergeCell ref="H70:U70"/>
    <mergeCell ref="V70:Y70"/>
    <mergeCell ref="Z70:AA70"/>
    <mergeCell ref="AB70:AD70"/>
  </mergeCells>
  <printOptions horizontalCentered="1"/>
  <pageMargins left="0.19685039370078741" right="0.19685039370078741" top="0.9055118110236221" bottom="0.86614173228346458" header="0.15748031496062992" footer="0.11811023622047245"/>
  <pageSetup scale="43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 очкам Д</vt:lpstr>
      <vt:lpstr>по очкам Ю</vt:lpstr>
      <vt:lpstr>'по очкам Д'!Заголовки_для_печати</vt:lpstr>
      <vt:lpstr>'по очкам Ю'!Заголовки_для_печати</vt:lpstr>
      <vt:lpstr>'по очкам Д'!Область_печати</vt:lpstr>
      <vt:lpstr>'по очкам Ю'!Область_печати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2025-07-15T12:49:26Z</dcterms:created>
  <dcterms:modified xsi:type="dcterms:W3CDTF">2025-07-15T13:31:46Z</dcterms:modified>
</cp:coreProperties>
</file>