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групповая гонка" sheetId="2" r:id="rId2"/>
  </sheets>
  <definedNames>
    <definedName name="_xlnm.Print_Titles" localSheetId="1">'групповая гонка'!$21:$22</definedName>
    <definedName name="_xlnm.Print_Titles" localSheetId="0">'Стартовый протокол'!$18:$19</definedName>
    <definedName name="_xlnm.Print_Area" localSheetId="1">'групповая гонка'!$A$1:$L$61</definedName>
    <definedName name="_xlnm.Print_Area" localSheetId="0">'Стартовый протокол'!$A$1:$G$117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J40" i="2"/>
  <c r="J41" i="2"/>
  <c r="J61" i="2" l="1"/>
  <c r="J23" i="2" l="1"/>
  <c r="J30" i="2"/>
  <c r="J29" i="2"/>
  <c r="J28" i="2"/>
  <c r="J27" i="2"/>
  <c r="J26" i="2"/>
  <c r="J25" i="2"/>
  <c r="J24" i="2"/>
  <c r="I30" i="2"/>
  <c r="I29" i="2"/>
  <c r="I28" i="2"/>
  <c r="I27" i="2"/>
  <c r="I26" i="2"/>
  <c r="I25" i="2"/>
  <c r="I24" i="2"/>
  <c r="H53" i="2" l="1"/>
  <c r="H52" i="2"/>
  <c r="H51" i="2"/>
  <c r="H50" i="2"/>
  <c r="H49" i="2"/>
  <c r="L50" i="2"/>
  <c r="L49" i="2"/>
  <c r="L48" i="2"/>
  <c r="L47" i="2"/>
  <c r="L46" i="2"/>
  <c r="L51" i="2"/>
  <c r="L52" i="2"/>
  <c r="H61" i="2"/>
  <c r="E61" i="2"/>
  <c r="H48" i="2" l="1"/>
  <c r="H47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<sst xmlns="http://schemas.openxmlformats.org/spreadsheetml/2006/main" count="398" uniqueCount="261">
  <si>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</si>
  <si>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</si>
  <si>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</si>
  <si>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</si>
  <si>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</si>
  <si>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</si>
  <si>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</si>
  <si>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</si>
  <si>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</si>
  <si>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</si>
  <si>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</si>
  <si>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</si>
  <si>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</si>
  <si>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</si>
  <si>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</si>
  <si>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</si>
  <si>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</si>
  <si>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</si>
  <si>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</si>
  <si>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</si>
  <si>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</si>
  <si>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</si>
  <si>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</si>
  <si>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</si>
  <si>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</si>
  <si>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</si>
  <si>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</si>
  <si>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</si>
  <si>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</si>
  <si>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</si>
  <si>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</si>
  <si>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</si>
  <si>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</si>
  <si>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</si>
  <si>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</si>
  <si>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</si>
  <si>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</si>
  <si>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</si>
  <si>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</si>
  <si>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</si>
  <si>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</si>
  <si>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</si>
  <si>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</si>
  <si>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</si>
  <si>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</si>
  <si>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</si>
  <si>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</si>
  <si>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</si>
  <si>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</si>
  <si>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</si>
  <si>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</si>
  <si>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</si>
  <si>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</si>
  <si>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</si>
  <si>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</si>
  <si>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</si>
  <si>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</si>
  <si>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</si>
  <si>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</si>
  <si>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</si>
  <si>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</si>
  <si>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</si>
  <si>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</si>
  <si>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</si>
  <si>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</si>
  <si>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</si>
  <si>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</si>
  <si>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</si>
  <si>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</si>
  <si>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</si>
  <si>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</si>
  <si>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</si>
  <si>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</si>
  <si>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</si>
  <si>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</si>
  <si>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</si>
  <si>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</si>
  <si>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</si>
  <si>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</si>
  <si>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</si>
  <si>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</si>
  <si>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</si>
  <si>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</si>
  <si>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</si>
  <si>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</si>
  <si>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</si>
  <si>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</si>
  <si>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</si>
  <si>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</si>
  <si>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</si>
  <si>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</si>
  <si>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</si>
  <si>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</si>
  <si>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</si>
  <si>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</si>
  <si>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</si>
  <si>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</si>
  <si>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</si>
  <si>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</si>
  <si>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</si>
  <si>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</si>
  <si>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</si>
  <si>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</si>
  <si>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</si>
  <si>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</si>
  <si>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</si>
  <si>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</si>
  <si>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</si>
  <si>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</si>
  <si>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</si>
  <si>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</si>
  <si>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</si>
  <si>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</si>
  <si>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</si>
  <si>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</si>
  <si>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</si>
  <si>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</si>
  <si>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</si>
  <si>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</si>
  <si>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</si>
  <si>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</si>
  <si>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</si>
  <si>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</si>
  <si>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</si>
  <si>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</si>
  <si>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</si>
  <si>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</si>
  <si>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</si>
  <si>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</si>
  <si>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</si>
  <si>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</si>
  <si>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</si>
  <si>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</si>
  <si>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</si>
  <si>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</si>
  <si>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</si>
  <si>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</si>
  <si>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</si>
  <si>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</si>
  <si>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</si>
  <si>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</si>
  <si>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</si>
  <si>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</si>
  <si>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</si>
  <si>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</si>
  <si>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</si>
  <si>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</si>
  <si>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</si>
  <si>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</si>
  <si>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</si>
  <si>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</si>
  <si>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</si>
  <si>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</si>
  <si>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</si>
  <si>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</si>
  <si>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</si>
  <si>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</si>
  <si>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</si>
  <si>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</si>
  <si>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</si>
  <si>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</si>
  <si>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</si>
  <si>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</si>
  <si>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</si>
  <si>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</si>
  <si>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</si>
  <si>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</si>
  <si>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</si>
  <si>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</si>
  <si>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</si>
  <si>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</si>
  <si>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</si>
  <si>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</si>
  <si>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</si>
  <si>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</si>
  <si>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</si>
  <si>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</si>
  <si>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</si>
  <si>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</si>
  <si>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</si>
  <si>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</si>
  <si>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</si>
  <si>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</si>
  <si>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</si>
  <si>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</si>
  <si>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</si>
  <si>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</si>
  <si>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</si>
  <si>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</si>
  <si>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</si>
  <si>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</si>
  <si>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</si>
  <si>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</si>
  <si>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t>№ ЕКП 2021: 33281</t>
  </si>
  <si>
    <t>ЖЕРЕБЦОВА М.С. (ВК, г. ЧИТА)</t>
  </si>
  <si>
    <t>КЛЮЧНИКОВА О.А. (ВК, г. ЧИТА)</t>
  </si>
  <si>
    <t>СТАРОДУБЦЕВ А. Ю. (ВК, г. ХАБАРОВСК)</t>
  </si>
  <si>
    <t>Иркутская область</t>
  </si>
  <si>
    <t>Хабаровский край</t>
  </si>
  <si>
    <t>Забайкальский край</t>
  </si>
  <si>
    <t>Республика Бурятия</t>
  </si>
  <si>
    <t>СУДЬЯ НА ФИНИШЕ</t>
  </si>
  <si>
    <t xml:space="preserve">Ветер: </t>
  </si>
  <si>
    <t>Юноши 15-16 лет</t>
  </si>
  <si>
    <t>БАРУШКО Никита</t>
  </si>
  <si>
    <t>28.08.2006</t>
  </si>
  <si>
    <t>АФАНАСЕНКО Никита</t>
  </si>
  <si>
    <t>03.11.2005</t>
  </si>
  <si>
    <t>ЕРЁМИН Григорий</t>
  </si>
  <si>
    <t>16.04.2005</t>
  </si>
  <si>
    <t>ДНЕПРОВСКИЙ Павел</t>
  </si>
  <si>
    <t>04.01.2005</t>
  </si>
  <si>
    <t>МИХАЙЛОВ Никита</t>
  </si>
  <si>
    <t>13.08.2006</t>
  </si>
  <si>
    <t>МАКУШИН Андрей</t>
  </si>
  <si>
    <t>22.01.2005</t>
  </si>
  <si>
    <t>АНДРИЕНКО Тимофей</t>
  </si>
  <si>
    <t>22.11.2006</t>
  </si>
  <si>
    <t>Кемеровская область</t>
  </si>
  <si>
    <t>ДЕМЕШКИН Аркадий</t>
  </si>
  <si>
    <t>07.04.2005</t>
  </si>
  <si>
    <t>РУДАКОВ Даниил</t>
  </si>
  <si>
    <t>05.07.2005</t>
  </si>
  <si>
    <t>ПОЛОРОТОВ Владислав</t>
  </si>
  <si>
    <t>16.06.2006</t>
  </si>
  <si>
    <t>ПЛОСКОВ Никита</t>
  </si>
  <si>
    <t>07.03.2006</t>
  </si>
  <si>
    <t>КРЫЛЕПОВ Дмитрий</t>
  </si>
  <si>
    <t>04.10.2006</t>
  </si>
  <si>
    <t>СИЛИВАНОВ Даниил</t>
  </si>
  <si>
    <t>24.10.2005</t>
  </si>
  <si>
    <t>ТОМСКИХ Егор</t>
  </si>
  <si>
    <t>16.05.2006</t>
  </si>
  <si>
    <t>1 сп.юн.р.</t>
  </si>
  <si>
    <t>ГАТАУЛЛИН Артём</t>
  </si>
  <si>
    <t>13.03.2006</t>
  </si>
  <si>
    <t>ЕФИМОВ Иван</t>
  </si>
  <si>
    <t>27.08.2006</t>
  </si>
  <si>
    <t>ТРУБИЦЫН Семен</t>
  </si>
  <si>
    <t>05.10.2006</t>
  </si>
  <si>
    <t>2 сп.юн.р.</t>
  </si>
  <si>
    <t>СМИРНОВ Дмитрий</t>
  </si>
  <si>
    <t>23.11.2005</t>
  </si>
  <si>
    <t>ДОЛЖИКОВ Константин</t>
  </si>
  <si>
    <t>20.03.2006</t>
  </si>
  <si>
    <t>НФ</t>
  </si>
  <si>
    <t>НЕСОВ Кирилл</t>
  </si>
  <si>
    <t>06.11.2006</t>
  </si>
  <si>
    <t>НС</t>
  </si>
  <si>
    <t>СУМАРОКОВ Иван</t>
  </si>
  <si>
    <t>03.07.2006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</si>
  <si>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</si>
  <si>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21 сентября 2021 года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</si>
  <si>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40м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</si>
  <si>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13ч 57м</t>
    </r>
  </si>
  <si>
    <t>14,0 км/3</t>
  </si>
  <si>
    <t>НАЗВАНИЕ ТРАССЫ / РЕГ. НОМЕР: трасса подъезд к п. Песчанка</t>
  </si>
  <si>
    <t>№ ВРВС: 0080611811Я</t>
  </si>
  <si>
    <t>Температура: +8</t>
  </si>
  <si>
    <t>Влажность: 77%</t>
  </si>
  <si>
    <t>Осадки: н. дождь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</si>
</sst>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164" fontId="3" fillId="0" borderId="44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66" fontId="3" fillId="0" borderId="27" xfId="4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6" fontId="3" fillId="0" borderId="44" xfId="4" applyNumberFormat="1" applyFont="1" applyBorder="1" applyAlignment="1">
      <alignment horizontal="center" vertical="center"/>
    </xf>
    <xf numFmtId="166" fontId="3" fillId="0" borderId="44" xfId="0" applyNumberFormat="1" applyFont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349250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192644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10</xdr:col>
      <xdr:colOff>173741</xdr:colOff>
      <xdr:row>0</xdr:row>
      <xdr:rowOff>63499</xdr:rowOff>
    </xdr:from>
    <xdr:ext cx="1631342" cy="677333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55741" y="63499"/>
          <a:ext cx="1631342" cy="677333"/>
        </a:xfrm>
        <a:prstGeom prst="rect">
          <a:avLst/>
        </a:prstGeom>
      </xdr:spPr>
    </xdr:pic>
    <xdr:clientData/>
  </xdr:oneCellAnchor>
  <xdr:oneCellAnchor>
    <xdr:from>
      <xdr:col>5</xdr:col>
      <xdr:colOff>52916</xdr:colOff>
      <xdr:row>55</xdr:row>
      <xdr:rowOff>31751</xdr:rowOff>
    </xdr:from>
    <xdr:ext cx="1307165" cy="427568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21229" b="9296"/>
        <a:stretch/>
      </xdr:blipFill>
      <xdr:spPr>
        <a:xfrm>
          <a:off x="4074583" y="9334501"/>
          <a:ext cx="1307165" cy="427568"/>
        </a:xfrm>
        <a:prstGeom prst="rect">
          <a:avLst/>
        </a:prstGeom>
      </xdr:spPr>
    </xdr:pic>
    <xdr:clientData/>
  </xdr:oneCellAnchor>
  <xdr:oneCellAnchor>
    <xdr:from>
      <xdr:col>7</xdr:col>
      <xdr:colOff>465667</xdr:colOff>
      <xdr:row>55</xdr:row>
      <xdr:rowOff>42333</xdr:rowOff>
    </xdr:from>
    <xdr:ext cx="1213424" cy="412750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30536" b="3003"/>
        <a:stretch/>
      </xdr:blipFill>
      <xdr:spPr>
        <a:xfrm>
          <a:off x="6307667" y="9345083"/>
          <a:ext cx="1213424" cy="412750"/>
        </a:xfrm>
        <a:prstGeom prst="rect">
          <a:avLst/>
        </a:prstGeom>
      </xdr:spPr>
    </xdr:pic>
    <xdr:clientData/>
  </xdr:oneCellAnchor>
  <xdr:oneCellAnchor>
    <xdr:from>
      <xdr:col>10</xdr:col>
      <xdr:colOff>264583</xdr:colOff>
      <xdr:row>55</xdr:row>
      <xdr:rowOff>74083</xdr:rowOff>
    </xdr:from>
    <xdr:ext cx="748393" cy="381000"/>
    <xdr:pic>
      <xdr:nvPicPr>
        <xdr:cNvPr id="11" name="Picture 2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5799" t="36282" r="76837" b="24644"/>
        <a:stretch/>
      </xdr:blipFill>
      <xdr:spPr>
        <a:xfrm>
          <a:off x="8646583" y="9376833"/>
          <a:ext cx="748393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2" t="s">
        <v>37</v>
      </c>
      <c r="B1" s="192"/>
      <c r="C1" s="192"/>
      <c r="D1" s="192"/>
      <c r="E1" s="192"/>
      <c r="F1" s="192"/>
      <c r="G1" s="192"/>
    </row>
    <row r="2" spans="1:9" ht="15.75" customHeight="1" x14ac:dyDescent="0.2">
      <c r="A2" s="193" t="s">
        <v>60</v>
      </c>
      <c r="B2" s="193"/>
      <c r="C2" s="193"/>
      <c r="D2" s="193"/>
      <c r="E2" s="193"/>
      <c r="F2" s="193"/>
      <c r="G2" s="193"/>
    </row>
    <row r="3" spans="1:9" ht="21" x14ac:dyDescent="0.2">
      <c r="A3" s="192" t="s">
        <v>38</v>
      </c>
      <c r="B3" s="192"/>
      <c r="C3" s="192"/>
      <c r="D3" s="192"/>
      <c r="E3" s="192"/>
      <c r="F3" s="192"/>
      <c r="G3" s="192"/>
    </row>
    <row r="4" spans="1:9" ht="21" x14ac:dyDescent="0.2">
      <c r="A4" s="192" t="s">
        <v>54</v>
      </c>
      <c r="B4" s="192"/>
      <c r="C4" s="192"/>
      <c r="D4" s="192"/>
      <c r="E4" s="192"/>
      <c r="F4" s="192"/>
      <c r="G4" s="192"/>
    </row>
    <row r="5" spans="1:9" s="2" customFormat="1" ht="28.5" x14ac:dyDescent="0.2">
      <c r="A5" s="194" t="s">
        <v>25</v>
      </c>
      <c r="B5" s="194"/>
      <c r="C5" s="194"/>
      <c r="D5" s="194"/>
      <c r="E5" s="194"/>
      <c r="F5" s="194"/>
      <c r="G5" s="194"/>
      <c r="I5" s="3"/>
    </row>
    <row r="6" spans="1:9" s="2" customFormat="1" ht="18" customHeight="1" thickBot="1" x14ac:dyDescent="0.25">
      <c r="A6" s="195" t="s">
        <v>40</v>
      </c>
      <c r="B6" s="195"/>
      <c r="C6" s="195"/>
      <c r="D6" s="195"/>
      <c r="E6" s="195"/>
      <c r="F6" s="195"/>
      <c r="G6" s="195"/>
    </row>
    <row r="7" spans="1:9" ht="18" customHeight="1" thickTop="1" x14ac:dyDescent="0.2">
      <c r="A7" s="196" t="s">
        <v>0</v>
      </c>
      <c r="B7" s="197"/>
      <c r="C7" s="197"/>
      <c r="D7" s="197"/>
      <c r="E7" s="197"/>
      <c r="F7" s="197"/>
      <c r="G7" s="198"/>
    </row>
    <row r="8" spans="1:9" ht="18" customHeight="1" x14ac:dyDescent="0.2">
      <c r="A8" s="199" t="s">
        <v>1</v>
      </c>
      <c r="B8" s="200"/>
      <c r="C8" s="200"/>
      <c r="D8" s="200"/>
      <c r="E8" s="200"/>
      <c r="F8" s="200"/>
      <c r="G8" s="201"/>
    </row>
    <row r="9" spans="1:9" ht="19.5" customHeight="1" x14ac:dyDescent="0.2">
      <c r="A9" s="199" t="s">
        <v>2</v>
      </c>
      <c r="B9" s="200"/>
      <c r="C9" s="200"/>
      <c r="D9" s="200"/>
      <c r="E9" s="200"/>
      <c r="F9" s="200"/>
      <c r="G9" s="201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202" t="s">
        <v>27</v>
      </c>
      <c r="E11" s="202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85" t="s">
        <v>26</v>
      </c>
      <c r="B18" s="187" t="s">
        <v>19</v>
      </c>
      <c r="C18" s="187" t="s">
        <v>20</v>
      </c>
      <c r="D18" s="189" t="s">
        <v>21</v>
      </c>
      <c r="E18" s="187" t="s">
        <v>22</v>
      </c>
      <c r="F18" s="187" t="s">
        <v>29</v>
      </c>
      <c r="G18" s="183" t="s">
        <v>23</v>
      </c>
    </row>
    <row r="19" spans="1:13" s="36" customFormat="1" ht="22.5" customHeight="1" x14ac:dyDescent="0.2">
      <c r="A19" s="186"/>
      <c r="B19" s="188"/>
      <c r="C19" s="188"/>
      <c r="D19" s="190"/>
      <c r="E19" s="188"/>
      <c r="F19" s="191"/>
      <c r="G19" s="184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0.448662918432438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0.57978324259160829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0.20079588332980147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4.5640723463520327E-2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0.82689956862582759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0.33450526910255263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0.47286503923878298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8.6487450471540384E-2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0.83859462922963257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0.46731178066377754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0.81759153218613245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0.65288790521974527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0.87086570091880167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0.62613214633450764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0.86738958963495327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0.63876132812410791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0.4615838552928534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0.25281296529742803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0.26802627252842293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0.69946716277525711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0.99732907850194075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0.11065892614946959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0.49373864217263463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0.41824473698873044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0.58251737260646375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0.63221881588013384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0.45944171375518261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0.22117026145872887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0.50239118112029479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0.54874515240501298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0.74568092904921968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0.10395822075396632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0.81150251638685988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0.90126403019973333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0.30586980206644687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0.35809227800647636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0.34005187753322696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0.48973011222788754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0.43695507196088945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0.92063371162693897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0.98774253859230843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0.55223595417133597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0.23046361188798004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0.70017672142331078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0.43616880949747028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0.9131785071590437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0.86748464074381637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0.5283940449937915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0.17670199169871759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0.63309569385871778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0.45665346980508636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0.74722610472392181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0.52297763376288986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0.59988389859187596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0.48842111257243981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0.50680002194737761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0.60283344085887181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0.97244690206034157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0.64680355461781625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0.54137928010327174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0.6721596999189593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0.13412981017028214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0.77591994815102505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0.74376348715376894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0.74838343262026574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0.53639414953443565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0.67276056306371257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0.79416571850255868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0.90659761904043956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0.98918730869911076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0.35852357784827427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0.43972045522686354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0.70592191606599997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0.94247290993740529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0.38176172199197922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0.50441246727825506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0.34412002882497295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0.61480878790524507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0.79197500779982866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0.86000207588566568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0.39673384579065707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0.83854516350532038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0.14562066835122545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0.76993067353551037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0.36983180121145598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8.3267113042702179E-2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0.68377444132385878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0.6838193407442188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0.52946692767957126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0.6012532838979664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0.58972337126565166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0.40605985036544867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0.76618322188366617</v>
      </c>
      <c r="J117" s="41">
        <v>66</v>
      </c>
    </row>
  </sheetData>
  <sortState ref="A20:K119">
    <sortCondition ref="H20:H119"/>
  </sortState>
  <mergeCells count="17">
    <mergeCell ref="A6:G6"/>
    <mergeCell ref="A7:G7"/>
    <mergeCell ref="A8:G8"/>
    <mergeCell ref="A9:G9"/>
    <mergeCell ref="D11:E11"/>
    <mergeCell ref="A1:G1"/>
    <mergeCell ref="A2:G2"/>
    <mergeCell ref="A3:G3"/>
    <mergeCell ref="A4:G4"/>
    <mergeCell ref="A5:G5"/>
    <mergeCell ref="G18:G19"/>
    <mergeCell ref="A18:A19"/>
    <mergeCell ref="B18:B19"/>
    <mergeCell ref="C18:C19"/>
    <mergeCell ref="D18:D19"/>
    <mergeCell ref="E18:E19"/>
    <mergeCell ref="F18:F19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62"/>
  <sheetViews>
    <sheetView tabSelected="1" view="pageBreakPreview" topLeftCell="A10" zoomScale="90" zoomScaleNormal="100" zoomScaleSheetLayoutView="90" workbookViewId="0">
      <selection activeCell="P45" sqref="P45"/>
    </sheetView>
  </sheetViews>
  <sheetFormatPr defaultRowHeight="12.75" x14ac:dyDescent="0.2"/>
  <cols>
    <col min="1" max="1" width="6.125" style="65" customWidth="1"/>
    <col min="2" max="2" width="6.125" style="98" customWidth="1"/>
    <col min="3" max="3" width="10.5" style="98" customWidth="1"/>
    <col min="4" max="4" width="20.375" style="65" customWidth="1"/>
    <col min="5" max="5" width="9.625" style="65" customWidth="1"/>
    <col min="6" max="6" width="8.375" style="65" customWidth="1"/>
    <col min="7" max="7" width="17.12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34" t="s">
        <v>37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20.25" customHeight="1" x14ac:dyDescent="0.2">
      <c r="A2" s="234" t="s">
        <v>190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20.25" customHeight="1" x14ac:dyDescent="0.2">
      <c r="A3" s="234" t="s">
        <v>38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20.25" customHeight="1" x14ac:dyDescent="0.2">
      <c r="A4" s="234" t="s">
        <v>191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35" t="s">
        <v>39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s="67" customFormat="1" ht="18" customHeight="1" x14ac:dyDescent="0.2">
      <c r="A7" s="239" t="s">
        <v>40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19" t="s">
        <v>41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</row>
    <row r="10" spans="1:12" ht="18" customHeight="1" x14ac:dyDescent="0.2">
      <c r="A10" s="222" t="s">
        <v>251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4"/>
    </row>
    <row r="11" spans="1:12" ht="19.5" customHeight="1" x14ac:dyDescent="0.2">
      <c r="A11" s="222" t="s">
        <v>203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4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46" t="s">
        <v>192</v>
      </c>
      <c r="B13" s="72"/>
      <c r="C13" s="99"/>
      <c r="D13" s="100"/>
      <c r="E13" s="73"/>
      <c r="F13" s="144"/>
      <c r="G13" s="147" t="s">
        <v>253</v>
      </c>
      <c r="H13" s="73"/>
      <c r="I13" s="73"/>
      <c r="J13" s="73"/>
      <c r="K13" s="74"/>
      <c r="L13" s="75" t="s">
        <v>257</v>
      </c>
    </row>
    <row r="14" spans="1:12" ht="15.75" x14ac:dyDescent="0.2">
      <c r="A14" s="76" t="s">
        <v>252</v>
      </c>
      <c r="B14" s="77"/>
      <c r="C14" s="101"/>
      <c r="D14" s="102"/>
      <c r="E14" s="78"/>
      <c r="F14" s="145"/>
      <c r="G14" s="148" t="s">
        <v>254</v>
      </c>
      <c r="H14" s="78"/>
      <c r="I14" s="78"/>
      <c r="J14" s="78"/>
      <c r="K14" s="79"/>
      <c r="L14" s="149" t="s">
        <v>193</v>
      </c>
    </row>
    <row r="15" spans="1:12" ht="15" x14ac:dyDescent="0.2">
      <c r="A15" s="225" t="s">
        <v>8</v>
      </c>
      <c r="B15" s="226"/>
      <c r="C15" s="226"/>
      <c r="D15" s="226"/>
      <c r="E15" s="226"/>
      <c r="F15" s="226"/>
      <c r="G15" s="227"/>
      <c r="H15" s="240" t="s">
        <v>9</v>
      </c>
      <c r="I15" s="226"/>
      <c r="J15" s="226"/>
      <c r="K15" s="226"/>
      <c r="L15" s="241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256</v>
      </c>
      <c r="I16" s="86"/>
      <c r="J16" s="86"/>
      <c r="K16" s="86"/>
      <c r="L16" s="87"/>
    </row>
    <row r="17" spans="1:14" ht="15" x14ac:dyDescent="0.2">
      <c r="A17" s="80" t="s">
        <v>12</v>
      </c>
      <c r="B17" s="81"/>
      <c r="C17" s="81"/>
      <c r="D17" s="88"/>
      <c r="E17" s="83"/>
      <c r="F17" s="82"/>
      <c r="G17" s="150" t="s">
        <v>194</v>
      </c>
      <c r="H17" s="85" t="s">
        <v>188</v>
      </c>
      <c r="I17" s="86"/>
      <c r="J17" s="86"/>
      <c r="K17" s="86"/>
      <c r="L17" s="87"/>
    </row>
    <row r="18" spans="1:14" ht="15" x14ac:dyDescent="0.2">
      <c r="A18" s="80" t="s">
        <v>14</v>
      </c>
      <c r="B18" s="81"/>
      <c r="C18" s="81"/>
      <c r="D18" s="88"/>
      <c r="E18" s="83"/>
      <c r="F18" s="82"/>
      <c r="G18" s="150" t="s">
        <v>195</v>
      </c>
      <c r="H18" s="85" t="s">
        <v>189</v>
      </c>
      <c r="I18" s="86"/>
      <c r="J18" s="86"/>
      <c r="K18" s="86"/>
      <c r="L18" s="87"/>
    </row>
    <row r="19" spans="1:14" ht="15.75" thickBot="1" x14ac:dyDescent="0.25">
      <c r="A19" s="80" t="s">
        <v>16</v>
      </c>
      <c r="B19" s="89"/>
      <c r="C19" s="89"/>
      <c r="D19" s="90"/>
      <c r="E19" s="90"/>
      <c r="F19" s="90"/>
      <c r="G19" s="151" t="s">
        <v>196</v>
      </c>
      <c r="H19" s="85" t="s">
        <v>187</v>
      </c>
      <c r="I19" s="86"/>
      <c r="J19" s="86"/>
      <c r="K19" s="152">
        <v>42</v>
      </c>
      <c r="L19" s="153" t="s">
        <v>255</v>
      </c>
    </row>
    <row r="20" spans="1:14" ht="5.2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14" s="95" customFormat="1" ht="21" customHeight="1" thickTop="1" x14ac:dyDescent="0.2">
      <c r="A21" s="228" t="s">
        <v>42</v>
      </c>
      <c r="B21" s="230" t="s">
        <v>19</v>
      </c>
      <c r="C21" s="230" t="s">
        <v>43</v>
      </c>
      <c r="D21" s="230" t="s">
        <v>20</v>
      </c>
      <c r="E21" s="230" t="s">
        <v>21</v>
      </c>
      <c r="F21" s="230" t="s">
        <v>44</v>
      </c>
      <c r="G21" s="230" t="s">
        <v>22</v>
      </c>
      <c r="H21" s="230" t="s">
        <v>45</v>
      </c>
      <c r="I21" s="230" t="s">
        <v>46</v>
      </c>
      <c r="J21" s="230" t="s">
        <v>47</v>
      </c>
      <c r="K21" s="217" t="s">
        <v>48</v>
      </c>
      <c r="L21" s="232" t="s">
        <v>23</v>
      </c>
      <c r="M21" s="215" t="s">
        <v>56</v>
      </c>
      <c r="N21" s="216" t="s">
        <v>57</v>
      </c>
    </row>
    <row r="22" spans="1:14" s="95" customFormat="1" ht="13.5" customHeight="1" x14ac:dyDescent="0.2">
      <c r="A22" s="229"/>
      <c r="B22" s="231"/>
      <c r="C22" s="231"/>
      <c r="D22" s="231"/>
      <c r="E22" s="231"/>
      <c r="F22" s="231"/>
      <c r="G22" s="231"/>
      <c r="H22" s="231"/>
      <c r="I22" s="231"/>
      <c r="J22" s="231"/>
      <c r="K22" s="218"/>
      <c r="L22" s="233"/>
      <c r="M22" s="215"/>
      <c r="N22" s="216"/>
    </row>
    <row r="23" spans="1:14" ht="21.75" customHeight="1" x14ac:dyDescent="0.2">
      <c r="A23" s="160">
        <v>1</v>
      </c>
      <c r="B23" s="104">
        <v>25</v>
      </c>
      <c r="C23" s="104">
        <v>10108865205</v>
      </c>
      <c r="D23" s="105" t="s">
        <v>204</v>
      </c>
      <c r="E23" s="106" t="s">
        <v>205</v>
      </c>
      <c r="F23" s="96" t="s">
        <v>61</v>
      </c>
      <c r="G23" s="134" t="s">
        <v>197</v>
      </c>
      <c r="H23" s="179">
        <v>4.4050925925925931E-2</v>
      </c>
      <c r="I23" s="179"/>
      <c r="J23" s="143">
        <f t="shared" ref="J23:J30" si="0">IFERROR($K$19*3600/(HOUR(H23)*3600+MINUTE(H23)*60+SECOND(H23)),"")</f>
        <v>39.726747241198112</v>
      </c>
      <c r="K23" s="97" t="s">
        <v>61</v>
      </c>
      <c r="L23" s="161"/>
      <c r="M23" s="103">
        <v>0.52470358796296301</v>
      </c>
      <c r="N23" s="173">
        <v>0.51249999999999596</v>
      </c>
    </row>
    <row r="24" spans="1:14" ht="21.75" customHeight="1" x14ac:dyDescent="0.2">
      <c r="A24" s="160">
        <v>2</v>
      </c>
      <c r="B24" s="104">
        <v>20</v>
      </c>
      <c r="C24" s="104">
        <v>10119093651</v>
      </c>
      <c r="D24" s="105" t="s">
        <v>206</v>
      </c>
      <c r="E24" s="106" t="s">
        <v>207</v>
      </c>
      <c r="F24" s="96" t="s">
        <v>170</v>
      </c>
      <c r="G24" s="134" t="s">
        <v>200</v>
      </c>
      <c r="H24" s="179">
        <v>4.4178240740740747E-2</v>
      </c>
      <c r="I24" s="180">
        <f t="shared" ref="I24:I30" si="1">H24-$H$23</f>
        <v>1.2731481481481621E-4</v>
      </c>
      <c r="J24" s="143">
        <f t="shared" si="0"/>
        <v>39.612260937909355</v>
      </c>
      <c r="K24" s="97" t="s">
        <v>61</v>
      </c>
      <c r="L24" s="161"/>
      <c r="M24" s="103">
        <v>0.5149914351851852</v>
      </c>
      <c r="N24" s="173">
        <v>0.50277777777777399</v>
      </c>
    </row>
    <row r="25" spans="1:14" ht="21.75" customHeight="1" x14ac:dyDescent="0.2">
      <c r="A25" s="160">
        <v>3</v>
      </c>
      <c r="B25" s="104">
        <v>40</v>
      </c>
      <c r="C25" s="104">
        <v>10108261175</v>
      </c>
      <c r="D25" s="105" t="s">
        <v>210</v>
      </c>
      <c r="E25" s="106" t="s">
        <v>211</v>
      </c>
      <c r="F25" s="107" t="s">
        <v>61</v>
      </c>
      <c r="G25" s="134" t="s">
        <v>199</v>
      </c>
      <c r="H25" s="179">
        <v>4.5150462962962962E-2</v>
      </c>
      <c r="I25" s="180">
        <f t="shared" si="1"/>
        <v>1.0995370370370308E-3</v>
      </c>
      <c r="J25" s="143">
        <f t="shared" si="0"/>
        <v>38.759292489105356</v>
      </c>
      <c r="K25" s="97" t="s">
        <v>61</v>
      </c>
      <c r="L25" s="162"/>
      <c r="M25" s="103">
        <v>0.47557743055555557</v>
      </c>
      <c r="N25" s="173">
        <v>0.46319444444444402</v>
      </c>
    </row>
    <row r="26" spans="1:14" ht="21.75" customHeight="1" x14ac:dyDescent="0.2">
      <c r="A26" s="160">
        <v>4</v>
      </c>
      <c r="B26" s="104">
        <v>23</v>
      </c>
      <c r="C26" s="104"/>
      <c r="D26" s="105" t="s">
        <v>214</v>
      </c>
      <c r="E26" s="106" t="s">
        <v>215</v>
      </c>
      <c r="F26" s="107" t="s">
        <v>61</v>
      </c>
      <c r="G26" s="134" t="s">
        <v>197</v>
      </c>
      <c r="H26" s="179">
        <v>4.5150462962962962E-2</v>
      </c>
      <c r="I26" s="180">
        <f t="shared" si="1"/>
        <v>1.0995370370370308E-3</v>
      </c>
      <c r="J26" s="143">
        <f t="shared" si="0"/>
        <v>38.759292489105356</v>
      </c>
      <c r="K26" s="97" t="s">
        <v>61</v>
      </c>
      <c r="L26" s="161"/>
      <c r="M26" s="103">
        <v>0.50898958333333333</v>
      </c>
      <c r="N26" s="173">
        <v>0.49652777777777501</v>
      </c>
    </row>
    <row r="27" spans="1:14" ht="21.75" customHeight="1" x14ac:dyDescent="0.2">
      <c r="A27" s="160">
        <v>5</v>
      </c>
      <c r="B27" s="104">
        <v>39</v>
      </c>
      <c r="C27" s="104"/>
      <c r="D27" s="105" t="s">
        <v>227</v>
      </c>
      <c r="E27" s="106" t="s">
        <v>228</v>
      </c>
      <c r="F27" s="96" t="s">
        <v>61</v>
      </c>
      <c r="G27" s="134" t="s">
        <v>199</v>
      </c>
      <c r="H27" s="179">
        <v>4.5150462962962962E-2</v>
      </c>
      <c r="I27" s="180">
        <f t="shared" si="1"/>
        <v>1.0995370370370308E-3</v>
      </c>
      <c r="J27" s="143">
        <f t="shared" si="0"/>
        <v>38.759292489105356</v>
      </c>
      <c r="K27" s="97" t="s">
        <v>61</v>
      </c>
      <c r="L27" s="161"/>
      <c r="M27" s="103">
        <v>0.52706354166666669</v>
      </c>
      <c r="N27" s="173">
        <v>0.51458333333332895</v>
      </c>
    </row>
    <row r="28" spans="1:14" ht="21.75" customHeight="1" x14ac:dyDescent="0.2">
      <c r="A28" s="160">
        <v>6</v>
      </c>
      <c r="B28" s="104">
        <v>29</v>
      </c>
      <c r="C28" s="104"/>
      <c r="D28" s="105" t="s">
        <v>234</v>
      </c>
      <c r="E28" s="106" t="s">
        <v>235</v>
      </c>
      <c r="F28" s="96" t="s">
        <v>233</v>
      </c>
      <c r="G28" s="134" t="s">
        <v>199</v>
      </c>
      <c r="H28" s="179">
        <v>4.5150462962962962E-2</v>
      </c>
      <c r="I28" s="180">
        <f t="shared" si="1"/>
        <v>1.0995370370370308E-3</v>
      </c>
      <c r="J28" s="143">
        <f t="shared" si="0"/>
        <v>38.759292489105356</v>
      </c>
      <c r="K28" s="97" t="s">
        <v>61</v>
      </c>
      <c r="L28" s="161"/>
      <c r="M28" s="103">
        <v>0.5216108796296296</v>
      </c>
      <c r="N28" s="173">
        <v>0.50902777777777397</v>
      </c>
    </row>
    <row r="29" spans="1:14" ht="21.75" customHeight="1" x14ac:dyDescent="0.2">
      <c r="A29" s="160">
        <v>7</v>
      </c>
      <c r="B29" s="104">
        <v>26</v>
      </c>
      <c r="C29" s="104">
        <v>10120229056</v>
      </c>
      <c r="D29" s="105" t="s">
        <v>208</v>
      </c>
      <c r="E29" s="106" t="s">
        <v>209</v>
      </c>
      <c r="F29" s="107" t="s">
        <v>170</v>
      </c>
      <c r="G29" s="134" t="s">
        <v>198</v>
      </c>
      <c r="H29" s="179">
        <v>4.5150462962962962E-2</v>
      </c>
      <c r="I29" s="180">
        <f t="shared" si="1"/>
        <v>1.0995370370370308E-3</v>
      </c>
      <c r="J29" s="143">
        <f t="shared" si="0"/>
        <v>38.759292489105356</v>
      </c>
      <c r="K29" s="97" t="s">
        <v>61</v>
      </c>
      <c r="L29" s="161"/>
      <c r="M29" s="103">
        <v>0.49808935185185188</v>
      </c>
      <c r="N29" s="173">
        <v>0.485416666666664</v>
      </c>
    </row>
    <row r="30" spans="1:14" ht="21.75" customHeight="1" x14ac:dyDescent="0.2">
      <c r="A30" s="160">
        <v>8</v>
      </c>
      <c r="B30" s="104">
        <v>22</v>
      </c>
      <c r="C30" s="104"/>
      <c r="D30" s="105" t="s">
        <v>212</v>
      </c>
      <c r="E30" s="106" t="s">
        <v>213</v>
      </c>
      <c r="F30" s="107" t="s">
        <v>61</v>
      </c>
      <c r="G30" s="134" t="s">
        <v>197</v>
      </c>
      <c r="H30" s="179">
        <v>4.5150462962962962E-2</v>
      </c>
      <c r="I30" s="180">
        <f t="shared" si="1"/>
        <v>1.0995370370370308E-3</v>
      </c>
      <c r="J30" s="143">
        <f t="shared" si="0"/>
        <v>38.759292489105356</v>
      </c>
      <c r="K30" s="97"/>
      <c r="L30" s="161"/>
      <c r="M30" s="103">
        <v>0.48635578703703702</v>
      </c>
      <c r="N30" s="173">
        <v>0.47361111111110998</v>
      </c>
    </row>
    <row r="31" spans="1:14" ht="21.75" customHeight="1" x14ac:dyDescent="0.2">
      <c r="A31" s="160">
        <v>9</v>
      </c>
      <c r="B31" s="104">
        <v>24</v>
      </c>
      <c r="C31" s="104"/>
      <c r="D31" s="105" t="s">
        <v>229</v>
      </c>
      <c r="E31" s="106" t="s">
        <v>230</v>
      </c>
      <c r="F31" s="107" t="s">
        <v>61</v>
      </c>
      <c r="G31" s="134" t="s">
        <v>197</v>
      </c>
      <c r="H31" s="179">
        <v>4.5150462962962962E-2</v>
      </c>
      <c r="I31" s="180">
        <f t="shared" ref="I31:I39" si="2">H31-$H$23</f>
        <v>1.0995370370370308E-3</v>
      </c>
      <c r="J31" s="143">
        <f t="shared" ref="J31:J41" si="3">IFERROR($K$19*3600/(HOUR(H31)*3600+MINUTE(H31)*60+SECOND(H31)),"")</f>
        <v>38.759292489105356</v>
      </c>
      <c r="K31" s="97"/>
      <c r="L31" s="161"/>
      <c r="M31" s="103"/>
      <c r="N31" s="173"/>
    </row>
    <row r="32" spans="1:14" ht="21.75" customHeight="1" x14ac:dyDescent="0.2">
      <c r="A32" s="160">
        <v>10</v>
      </c>
      <c r="B32" s="104">
        <v>30</v>
      </c>
      <c r="C32" s="104"/>
      <c r="D32" s="105" t="s">
        <v>221</v>
      </c>
      <c r="E32" s="106" t="s">
        <v>222</v>
      </c>
      <c r="F32" s="107" t="s">
        <v>168</v>
      </c>
      <c r="G32" s="134" t="s">
        <v>199</v>
      </c>
      <c r="H32" s="179">
        <v>4.5150462962962962E-2</v>
      </c>
      <c r="I32" s="180">
        <f t="shared" si="2"/>
        <v>1.0995370370370308E-3</v>
      </c>
      <c r="J32" s="143">
        <f t="shared" si="3"/>
        <v>38.759292489105356</v>
      </c>
      <c r="K32" s="97"/>
      <c r="L32" s="161"/>
      <c r="M32" s="103"/>
      <c r="N32" s="173"/>
    </row>
    <row r="33" spans="1:14" ht="21.75" customHeight="1" x14ac:dyDescent="0.2">
      <c r="A33" s="160">
        <v>11</v>
      </c>
      <c r="B33" s="104">
        <v>21</v>
      </c>
      <c r="C33" s="104">
        <v>10104018942</v>
      </c>
      <c r="D33" s="105" t="s">
        <v>216</v>
      </c>
      <c r="E33" s="106" t="s">
        <v>217</v>
      </c>
      <c r="F33" s="107" t="s">
        <v>170</v>
      </c>
      <c r="G33" s="134" t="s">
        <v>218</v>
      </c>
      <c r="H33" s="179">
        <v>4.5150462962962962E-2</v>
      </c>
      <c r="I33" s="180">
        <f t="shared" si="2"/>
        <v>1.0995370370370308E-3</v>
      </c>
      <c r="J33" s="143">
        <f t="shared" si="3"/>
        <v>38.759292489105356</v>
      </c>
      <c r="K33" s="97"/>
      <c r="L33" s="161"/>
      <c r="M33" s="103"/>
      <c r="N33" s="173"/>
    </row>
    <row r="34" spans="1:14" ht="21.75" customHeight="1" x14ac:dyDescent="0.2">
      <c r="A34" s="160">
        <v>12</v>
      </c>
      <c r="B34" s="104">
        <v>37</v>
      </c>
      <c r="C34" s="104"/>
      <c r="D34" s="105" t="s">
        <v>219</v>
      </c>
      <c r="E34" s="106" t="s">
        <v>220</v>
      </c>
      <c r="F34" s="107" t="s">
        <v>170</v>
      </c>
      <c r="G34" s="134" t="s">
        <v>199</v>
      </c>
      <c r="H34" s="179">
        <v>4.5150462962962962E-2</v>
      </c>
      <c r="I34" s="180">
        <f t="shared" si="2"/>
        <v>1.0995370370370308E-3</v>
      </c>
      <c r="J34" s="143">
        <f t="shared" si="3"/>
        <v>38.759292489105356</v>
      </c>
      <c r="K34" s="97"/>
      <c r="L34" s="161"/>
      <c r="M34" s="103"/>
      <c r="N34" s="173"/>
    </row>
    <row r="35" spans="1:14" ht="21.75" customHeight="1" x14ac:dyDescent="0.2">
      <c r="A35" s="160">
        <v>13</v>
      </c>
      <c r="B35" s="104">
        <v>28</v>
      </c>
      <c r="C35" s="104"/>
      <c r="D35" s="105" t="s">
        <v>238</v>
      </c>
      <c r="E35" s="106" t="s">
        <v>239</v>
      </c>
      <c r="F35" s="107" t="s">
        <v>240</v>
      </c>
      <c r="G35" s="134" t="s">
        <v>199</v>
      </c>
      <c r="H35" s="179">
        <v>4.5150462962962962E-2</v>
      </c>
      <c r="I35" s="180">
        <f t="shared" si="2"/>
        <v>1.0995370370370308E-3</v>
      </c>
      <c r="J35" s="143">
        <f t="shared" si="3"/>
        <v>38.759292489105356</v>
      </c>
      <c r="K35" s="97"/>
      <c r="L35" s="161"/>
      <c r="M35" s="103"/>
      <c r="N35" s="173"/>
    </row>
    <row r="36" spans="1:14" ht="21.75" customHeight="1" x14ac:dyDescent="0.2">
      <c r="A36" s="160">
        <v>14</v>
      </c>
      <c r="B36" s="104">
        <v>34</v>
      </c>
      <c r="C36" s="104"/>
      <c r="D36" s="105" t="s">
        <v>225</v>
      </c>
      <c r="E36" s="106" t="s">
        <v>226</v>
      </c>
      <c r="F36" s="107" t="s">
        <v>61</v>
      </c>
      <c r="G36" s="134" t="s">
        <v>199</v>
      </c>
      <c r="H36" s="179">
        <v>4.5150462962962962E-2</v>
      </c>
      <c r="I36" s="180">
        <f t="shared" si="2"/>
        <v>1.0995370370370308E-3</v>
      </c>
      <c r="J36" s="143">
        <f t="shared" si="3"/>
        <v>38.759292489105356</v>
      </c>
      <c r="K36" s="97"/>
      <c r="L36" s="161"/>
      <c r="M36" s="103"/>
      <c r="N36" s="173"/>
    </row>
    <row r="37" spans="1:14" ht="21.75" customHeight="1" x14ac:dyDescent="0.2">
      <c r="A37" s="160">
        <v>15</v>
      </c>
      <c r="B37" s="104">
        <v>33</v>
      </c>
      <c r="C37" s="104"/>
      <c r="D37" s="105" t="s">
        <v>243</v>
      </c>
      <c r="E37" s="106" t="s">
        <v>244</v>
      </c>
      <c r="F37" s="107" t="s">
        <v>170</v>
      </c>
      <c r="G37" s="134" t="s">
        <v>199</v>
      </c>
      <c r="H37" s="179">
        <v>4.5150462962962962E-2</v>
      </c>
      <c r="I37" s="180">
        <f t="shared" si="2"/>
        <v>1.0995370370370308E-3</v>
      </c>
      <c r="J37" s="143">
        <f t="shared" si="3"/>
        <v>38.759292489105356</v>
      </c>
      <c r="K37" s="97"/>
      <c r="L37" s="161"/>
      <c r="M37" s="103"/>
      <c r="N37" s="173"/>
    </row>
    <row r="38" spans="1:14" ht="21.75" customHeight="1" x14ac:dyDescent="0.2">
      <c r="A38" s="160">
        <v>16</v>
      </c>
      <c r="B38" s="104">
        <v>41</v>
      </c>
      <c r="C38" s="104"/>
      <c r="D38" s="105" t="s">
        <v>246</v>
      </c>
      <c r="E38" s="106" t="s">
        <v>247</v>
      </c>
      <c r="F38" s="107" t="s">
        <v>169</v>
      </c>
      <c r="G38" s="134" t="s">
        <v>218</v>
      </c>
      <c r="H38" s="179">
        <v>4.5682870370370367E-2</v>
      </c>
      <c r="I38" s="180">
        <f t="shared" si="2"/>
        <v>1.6319444444444359E-3</v>
      </c>
      <c r="J38" s="143">
        <f t="shared" si="3"/>
        <v>38.307575373701546</v>
      </c>
      <c r="K38" s="97"/>
      <c r="L38" s="161"/>
      <c r="M38" s="103"/>
      <c r="N38" s="173"/>
    </row>
    <row r="39" spans="1:14" ht="21.75" customHeight="1" x14ac:dyDescent="0.2">
      <c r="A39" s="160">
        <v>17</v>
      </c>
      <c r="B39" s="104">
        <v>27</v>
      </c>
      <c r="C39" s="104"/>
      <c r="D39" s="105" t="s">
        <v>231</v>
      </c>
      <c r="E39" s="106" t="s">
        <v>232</v>
      </c>
      <c r="F39" s="107" t="s">
        <v>233</v>
      </c>
      <c r="G39" s="134" t="s">
        <v>199</v>
      </c>
      <c r="H39" s="179">
        <v>4.7210648148148147E-2</v>
      </c>
      <c r="I39" s="180">
        <f t="shared" si="2"/>
        <v>3.1597222222222165E-3</v>
      </c>
      <c r="J39" s="143">
        <f t="shared" si="3"/>
        <v>37.067908801176756</v>
      </c>
      <c r="K39" s="97"/>
      <c r="L39" s="161"/>
      <c r="M39" s="103"/>
      <c r="N39" s="173"/>
    </row>
    <row r="40" spans="1:14" ht="21.75" customHeight="1" x14ac:dyDescent="0.2">
      <c r="A40" s="160" t="s">
        <v>245</v>
      </c>
      <c r="B40" s="104">
        <v>38</v>
      </c>
      <c r="C40" s="104"/>
      <c r="D40" s="105" t="s">
        <v>236</v>
      </c>
      <c r="E40" s="106" t="s">
        <v>237</v>
      </c>
      <c r="F40" s="107" t="s">
        <v>170</v>
      </c>
      <c r="G40" s="134" t="s">
        <v>199</v>
      </c>
      <c r="H40" s="179"/>
      <c r="I40" s="180"/>
      <c r="J40" s="143" t="str">
        <f t="shared" si="3"/>
        <v/>
      </c>
      <c r="K40" s="97"/>
      <c r="L40" s="161"/>
      <c r="M40" s="103"/>
      <c r="N40" s="173"/>
    </row>
    <row r="41" spans="1:14" ht="21.75" customHeight="1" x14ac:dyDescent="0.2">
      <c r="A41" s="160" t="s">
        <v>245</v>
      </c>
      <c r="B41" s="104">
        <v>36</v>
      </c>
      <c r="C41" s="104"/>
      <c r="D41" s="105" t="s">
        <v>223</v>
      </c>
      <c r="E41" s="106" t="s">
        <v>224</v>
      </c>
      <c r="F41" s="107" t="s">
        <v>61</v>
      </c>
      <c r="G41" s="134" t="s">
        <v>199</v>
      </c>
      <c r="H41" s="179"/>
      <c r="I41" s="180"/>
      <c r="J41" s="143" t="str">
        <f t="shared" si="3"/>
        <v/>
      </c>
      <c r="K41" s="97"/>
      <c r="L41" s="161"/>
      <c r="M41" s="103"/>
      <c r="N41" s="173"/>
    </row>
    <row r="42" spans="1:14" ht="21.75" customHeight="1" x14ac:dyDescent="0.2">
      <c r="A42" s="160" t="s">
        <v>248</v>
      </c>
      <c r="B42" s="104">
        <v>35</v>
      </c>
      <c r="C42" s="104"/>
      <c r="D42" s="105" t="s">
        <v>241</v>
      </c>
      <c r="E42" s="106" t="s">
        <v>242</v>
      </c>
      <c r="F42" s="107" t="s">
        <v>170</v>
      </c>
      <c r="G42" s="134" t="s">
        <v>199</v>
      </c>
      <c r="H42" s="179"/>
      <c r="I42" s="180"/>
      <c r="J42" s="143"/>
      <c r="K42" s="97"/>
      <c r="L42" s="161"/>
      <c r="M42" s="103"/>
      <c r="N42" s="173"/>
    </row>
    <row r="43" spans="1:14" ht="21.75" customHeight="1" thickBot="1" x14ac:dyDescent="0.25">
      <c r="A43" s="163" t="s">
        <v>248</v>
      </c>
      <c r="B43" s="164">
        <v>31</v>
      </c>
      <c r="C43" s="164"/>
      <c r="D43" s="165" t="s">
        <v>249</v>
      </c>
      <c r="E43" s="166" t="s">
        <v>250</v>
      </c>
      <c r="F43" s="174" t="s">
        <v>169</v>
      </c>
      <c r="G43" s="167" t="s">
        <v>199</v>
      </c>
      <c r="H43" s="181"/>
      <c r="I43" s="182"/>
      <c r="J43" s="168"/>
      <c r="K43" s="169"/>
      <c r="L43" s="170"/>
      <c r="M43" s="103"/>
      <c r="N43" s="173"/>
    </row>
    <row r="44" spans="1:14" ht="6.75" customHeight="1" thickTop="1" thickBot="1" x14ac:dyDescent="0.25">
      <c r="A44" s="154"/>
      <c r="B44" s="155"/>
      <c r="C44" s="155"/>
      <c r="D44" s="156"/>
      <c r="E44" s="157"/>
      <c r="F44" s="108"/>
      <c r="G44" s="158"/>
      <c r="H44" s="159"/>
      <c r="I44" s="159"/>
      <c r="J44" s="159"/>
      <c r="K44" s="159"/>
      <c r="L44" s="159"/>
    </row>
    <row r="45" spans="1:14" ht="15.75" thickTop="1" x14ac:dyDescent="0.2">
      <c r="A45" s="236" t="s">
        <v>49</v>
      </c>
      <c r="B45" s="237"/>
      <c r="C45" s="237"/>
      <c r="D45" s="237"/>
      <c r="E45" s="237"/>
      <c r="F45" s="237"/>
      <c r="G45" s="237" t="s">
        <v>50</v>
      </c>
      <c r="H45" s="237"/>
      <c r="I45" s="237"/>
      <c r="J45" s="237"/>
      <c r="K45" s="237"/>
      <c r="L45" s="238"/>
    </row>
    <row r="46" spans="1:14" x14ac:dyDescent="0.2">
      <c r="A46" s="171" t="s">
        <v>258</v>
      </c>
      <c r="B46" s="110"/>
      <c r="C46" s="111"/>
      <c r="D46" s="110"/>
      <c r="E46" s="112"/>
      <c r="F46" s="113"/>
      <c r="G46" s="114" t="s">
        <v>176</v>
      </c>
      <c r="H46" s="172">
        <v>5</v>
      </c>
      <c r="I46" s="116"/>
      <c r="J46" s="117"/>
      <c r="K46" s="135" t="s">
        <v>184</v>
      </c>
      <c r="L46" s="119">
        <f>COUNTIF(F23:F43,"ЗМС")</f>
        <v>0</v>
      </c>
    </row>
    <row r="47" spans="1:14" x14ac:dyDescent="0.2">
      <c r="A47" s="171" t="s">
        <v>259</v>
      </c>
      <c r="B47" s="110"/>
      <c r="C47" s="120"/>
      <c r="D47" s="110"/>
      <c r="E47" s="121"/>
      <c r="F47" s="122"/>
      <c r="G47" s="123" t="s">
        <v>177</v>
      </c>
      <c r="H47" s="115">
        <f>H48+H53</f>
        <v>21</v>
      </c>
      <c r="I47" s="124"/>
      <c r="J47" s="125"/>
      <c r="K47" s="135" t="s">
        <v>185</v>
      </c>
      <c r="L47" s="119">
        <f>COUNTIF(F23:F43,"МСМК")</f>
        <v>0</v>
      </c>
    </row>
    <row r="48" spans="1:14" x14ac:dyDescent="0.2">
      <c r="A48" s="171" t="s">
        <v>260</v>
      </c>
      <c r="B48" s="110"/>
      <c r="C48" s="126"/>
      <c r="D48" s="110"/>
      <c r="E48" s="121"/>
      <c r="F48" s="122"/>
      <c r="G48" s="123" t="s">
        <v>178</v>
      </c>
      <c r="H48" s="115">
        <f>H49+H50+H51+H52</f>
        <v>19</v>
      </c>
      <c r="I48" s="124"/>
      <c r="J48" s="125"/>
      <c r="K48" s="135" t="s">
        <v>186</v>
      </c>
      <c r="L48" s="119">
        <f>COUNTIF(F23:F43,"МС")</f>
        <v>0</v>
      </c>
    </row>
    <row r="49" spans="1:12" x14ac:dyDescent="0.2">
      <c r="A49" s="171" t="s">
        <v>202</v>
      </c>
      <c r="B49" s="110"/>
      <c r="C49" s="126"/>
      <c r="D49" s="110"/>
      <c r="E49" s="121"/>
      <c r="F49" s="122"/>
      <c r="G49" s="123" t="s">
        <v>179</v>
      </c>
      <c r="H49" s="115">
        <f>COUNT(A23:A151)</f>
        <v>17</v>
      </c>
      <c r="I49" s="124"/>
      <c r="J49" s="125"/>
      <c r="K49" s="118" t="s">
        <v>61</v>
      </c>
      <c r="L49" s="119">
        <f>COUNTIF(F23:F43,"КМС")</f>
        <v>8</v>
      </c>
    </row>
    <row r="50" spans="1:12" x14ac:dyDescent="0.2">
      <c r="A50" s="109"/>
      <c r="B50" s="110"/>
      <c r="C50" s="126"/>
      <c r="D50" s="110"/>
      <c r="E50" s="121"/>
      <c r="F50" s="122"/>
      <c r="G50" s="123" t="s">
        <v>180</v>
      </c>
      <c r="H50" s="115">
        <f>COUNTIF(A23:A150,"ЛИМ")</f>
        <v>0</v>
      </c>
      <c r="I50" s="124"/>
      <c r="J50" s="125"/>
      <c r="K50" s="118" t="s">
        <v>170</v>
      </c>
      <c r="L50" s="119">
        <f>COUNTIF(F23:F43,"1 СР")</f>
        <v>7</v>
      </c>
    </row>
    <row r="51" spans="1:12" x14ac:dyDescent="0.2">
      <c r="A51" s="109"/>
      <c r="B51" s="110"/>
      <c r="C51" s="110"/>
      <c r="D51" s="110"/>
      <c r="E51" s="121"/>
      <c r="F51" s="122"/>
      <c r="G51" s="123" t="s">
        <v>181</v>
      </c>
      <c r="H51" s="115">
        <f>COUNTIF(A23:A150,"НФ")</f>
        <v>2</v>
      </c>
      <c r="I51" s="124"/>
      <c r="J51" s="125"/>
      <c r="K51" s="118" t="s">
        <v>169</v>
      </c>
      <c r="L51" s="119">
        <f>COUNTIF(F23:F43,"2 СР")</f>
        <v>2</v>
      </c>
    </row>
    <row r="52" spans="1:12" x14ac:dyDescent="0.2">
      <c r="A52" s="109"/>
      <c r="B52" s="110"/>
      <c r="C52" s="110"/>
      <c r="D52" s="110"/>
      <c r="E52" s="121"/>
      <c r="F52" s="122"/>
      <c r="G52" s="123" t="s">
        <v>182</v>
      </c>
      <c r="H52" s="115">
        <f>COUNTIF(A23:A150,"ДСКВ")</f>
        <v>0</v>
      </c>
      <c r="I52" s="124"/>
      <c r="J52" s="125"/>
      <c r="K52" s="118" t="s">
        <v>168</v>
      </c>
      <c r="L52" s="119">
        <f>COUNTIF(F23:F44,"3 СР")</f>
        <v>1</v>
      </c>
    </row>
    <row r="53" spans="1:12" x14ac:dyDescent="0.2">
      <c r="A53" s="109"/>
      <c r="B53" s="110"/>
      <c r="C53" s="110"/>
      <c r="D53" s="110"/>
      <c r="E53" s="127"/>
      <c r="F53" s="128"/>
      <c r="G53" s="123" t="s">
        <v>183</v>
      </c>
      <c r="H53" s="115">
        <f>COUNTIF(A23:A150,"НС")</f>
        <v>2</v>
      </c>
      <c r="I53" s="129"/>
      <c r="J53" s="130"/>
      <c r="K53" s="135"/>
      <c r="L53" s="136"/>
    </row>
    <row r="54" spans="1:12" x14ac:dyDescent="0.2">
      <c r="A54" s="177"/>
      <c r="B54" s="175"/>
      <c r="C54" s="175"/>
      <c r="D54" s="176"/>
      <c r="E54" s="178"/>
      <c r="F54" s="137"/>
      <c r="G54" s="137"/>
      <c r="H54" s="138"/>
      <c r="I54" s="139"/>
      <c r="J54" s="140"/>
      <c r="K54" s="137"/>
      <c r="L54" s="131"/>
    </row>
    <row r="55" spans="1:12" ht="15.75" x14ac:dyDescent="0.2">
      <c r="A55" s="207" t="s">
        <v>51</v>
      </c>
      <c r="B55" s="203"/>
      <c r="C55" s="203"/>
      <c r="D55" s="203"/>
      <c r="E55" s="203" t="s">
        <v>52</v>
      </c>
      <c r="F55" s="203"/>
      <c r="G55" s="203"/>
      <c r="H55" s="203" t="s">
        <v>53</v>
      </c>
      <c r="I55" s="203"/>
      <c r="J55" s="203" t="s">
        <v>201</v>
      </c>
      <c r="K55" s="203"/>
      <c r="L55" s="205"/>
    </row>
    <row r="56" spans="1:12" x14ac:dyDescent="0.2">
      <c r="A56" s="210"/>
      <c r="B56" s="211"/>
      <c r="C56" s="211"/>
      <c r="D56" s="211"/>
      <c r="E56" s="211"/>
      <c r="F56" s="204"/>
      <c r="G56" s="204"/>
      <c r="H56" s="204"/>
      <c r="I56" s="204"/>
      <c r="J56" s="204"/>
      <c r="K56" s="204"/>
      <c r="L56" s="206"/>
    </row>
    <row r="57" spans="1:12" x14ac:dyDescent="0.2">
      <c r="A57" s="132"/>
      <c r="B57" s="141"/>
      <c r="C57" s="141"/>
      <c r="D57" s="141"/>
      <c r="E57" s="142"/>
      <c r="F57" s="141"/>
      <c r="G57" s="141"/>
      <c r="H57" s="138"/>
      <c r="I57" s="138"/>
      <c r="J57" s="141"/>
      <c r="K57" s="141"/>
      <c r="L57" s="133"/>
    </row>
    <row r="58" spans="1:12" x14ac:dyDescent="0.2">
      <c r="A58" s="132"/>
      <c r="B58" s="141"/>
      <c r="C58" s="141"/>
      <c r="D58" s="141"/>
      <c r="E58" s="142"/>
      <c r="F58" s="141"/>
      <c r="G58" s="141"/>
      <c r="H58" s="138"/>
      <c r="I58" s="138"/>
      <c r="J58" s="141"/>
      <c r="K58" s="141"/>
      <c r="L58" s="133"/>
    </row>
    <row r="59" spans="1:12" x14ac:dyDescent="0.2">
      <c r="A59" s="210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2"/>
    </row>
    <row r="60" spans="1:12" x14ac:dyDescent="0.2">
      <c r="A60" s="210"/>
      <c r="B60" s="211"/>
      <c r="C60" s="211"/>
      <c r="D60" s="211"/>
      <c r="E60" s="211"/>
      <c r="F60" s="213"/>
      <c r="G60" s="213"/>
      <c r="H60" s="213"/>
      <c r="I60" s="213"/>
      <c r="J60" s="213"/>
      <c r="K60" s="213"/>
      <c r="L60" s="214"/>
    </row>
    <row r="61" spans="1:12" ht="15" customHeight="1" thickBot="1" x14ac:dyDescent="0.25">
      <c r="A61" s="208"/>
      <c r="B61" s="209"/>
      <c r="C61" s="209"/>
      <c r="D61" s="209"/>
      <c r="E61" s="204" t="str">
        <f>G17</f>
        <v>ЖЕРЕБЦОВА М.С. (ВК, г. ЧИТА)</v>
      </c>
      <c r="F61" s="204"/>
      <c r="G61" s="204"/>
      <c r="H61" s="204" t="str">
        <f>G18</f>
        <v>КЛЮЧНИКОВА О.А. (ВК, г. ЧИТА)</v>
      </c>
      <c r="I61" s="204"/>
      <c r="J61" s="204" t="str">
        <f>G19</f>
        <v>СТАРОДУБЦЕВ А. Ю. (ВК, г. ХАБАРОВСК)</v>
      </c>
      <c r="K61" s="204"/>
      <c r="L61" s="206"/>
    </row>
    <row r="62" spans="1:12" ht="13.5" thickTop="1" x14ac:dyDescent="0.2"/>
  </sheetData>
  <sortState ref="A23:U120">
    <sortCondition ref="A23:A120"/>
  </sortState>
  <mergeCells count="41">
    <mergeCell ref="A45:F45"/>
    <mergeCell ref="G45:L45"/>
    <mergeCell ref="I21:I22"/>
    <mergeCell ref="J21:J22"/>
    <mergeCell ref="A7:L7"/>
    <mergeCell ref="H15:L15"/>
    <mergeCell ref="A1:L1"/>
    <mergeCell ref="A2:L2"/>
    <mergeCell ref="A3:L3"/>
    <mergeCell ref="A4:L4"/>
    <mergeCell ref="A6:L6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H55:I55"/>
    <mergeCell ref="H61:I61"/>
    <mergeCell ref="J55:L55"/>
    <mergeCell ref="J61:L61"/>
    <mergeCell ref="A55:D55"/>
    <mergeCell ref="A61:D61"/>
    <mergeCell ref="E55:G55"/>
    <mergeCell ref="E61:G61"/>
    <mergeCell ref="A56:E56"/>
    <mergeCell ref="F56:L56"/>
    <mergeCell ref="A59:E59"/>
    <mergeCell ref="F59:L59"/>
    <mergeCell ref="A60:E60"/>
    <mergeCell ref="F60:L60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7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групповая гонка</vt:lpstr>
      <vt:lpstr>'групповая гонка'!Заголовки_для_печати</vt:lpstr>
      <vt:lpstr>'Стартовый протокол'!Заголовки_для_печати</vt:lpstr>
      <vt:lpstr>'групповая гонка'!Область_печати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2021-10-12T08:50:29Z</dcterms:modified>
</cp:coreProperties>
</file>