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инд. г. муж" sheetId="83" r:id="rId1"/>
  </sheets>
  <definedNames>
    <definedName name="_xlnm.Print_Titles" localSheetId="0">'итог инд. г. муж'!$21:$21</definedName>
    <definedName name="_xlnm.Print_Area" localSheetId="0">'итог инд. г. муж'!$A$1:$P$123</definedName>
  </definedNames>
  <calcPr calcId="152511"/>
</workbook>
</file>

<file path=xl/calcChain.xml><?xml version="1.0" encoding="utf-8"?>
<calcChain xmlns="http://schemas.openxmlformats.org/spreadsheetml/2006/main">
  <c r="N24" i="83" l="1"/>
  <c r="N25" i="83"/>
  <c r="N26" i="83"/>
  <c r="N27" i="83"/>
  <c r="N28" i="83"/>
  <c r="N29" i="83"/>
  <c r="N30" i="83"/>
  <c r="N31" i="83"/>
  <c r="N32" i="83"/>
  <c r="N33" i="83"/>
  <c r="N34" i="83"/>
  <c r="N35" i="83"/>
  <c r="N36" i="83"/>
  <c r="N37" i="83"/>
  <c r="N38" i="83"/>
  <c r="N39" i="83"/>
  <c r="N40" i="83"/>
  <c r="N41" i="83"/>
  <c r="N42" i="83"/>
  <c r="N43" i="83"/>
  <c r="N44" i="83"/>
  <c r="N45" i="83"/>
  <c r="N46" i="83"/>
  <c r="N47" i="83"/>
  <c r="N48" i="83"/>
  <c r="N49" i="83"/>
  <c r="N50" i="83"/>
  <c r="N51" i="83"/>
  <c r="N53" i="83"/>
  <c r="N55" i="83"/>
  <c r="N57" i="83"/>
  <c r="N59" i="83"/>
  <c r="N61" i="83"/>
  <c r="N63" i="83"/>
  <c r="N65" i="83"/>
  <c r="N67" i="83"/>
  <c r="N69" i="83"/>
  <c r="N71" i="83"/>
  <c r="N73" i="83"/>
  <c r="N75" i="83"/>
  <c r="N77" i="83"/>
  <c r="N79" i="83"/>
  <c r="N81" i="83"/>
  <c r="N83" i="83"/>
  <c r="N85" i="83"/>
  <c r="N87" i="83"/>
  <c r="N88" i="83"/>
  <c r="N89" i="83"/>
  <c r="N90" i="83"/>
  <c r="N91" i="83"/>
  <c r="N92" i="83"/>
  <c r="N93" i="83"/>
  <c r="N94" i="83"/>
  <c r="N95" i="83"/>
  <c r="N96" i="83"/>
  <c r="N97" i="83"/>
  <c r="N98" i="83"/>
  <c r="N99" i="83"/>
  <c r="N100" i="83"/>
  <c r="N101" i="83"/>
  <c r="N102" i="83"/>
  <c r="N23" i="83"/>
  <c r="M41" i="83"/>
  <c r="M47" i="83"/>
  <c r="L51" i="83"/>
  <c r="L50" i="83"/>
  <c r="L49" i="83"/>
  <c r="L48" i="83"/>
  <c r="M48" i="83" s="1"/>
  <c r="L47" i="83"/>
  <c r="L46" i="83"/>
  <c r="L45" i="83"/>
  <c r="L44" i="83"/>
  <c r="L43" i="83"/>
  <c r="L42" i="83"/>
  <c r="L41" i="83"/>
  <c r="L40" i="83"/>
  <c r="L39" i="83"/>
  <c r="L38" i="83"/>
  <c r="L37" i="83"/>
  <c r="L36" i="83"/>
  <c r="L35" i="83"/>
  <c r="L34" i="83"/>
  <c r="L33" i="83"/>
  <c r="L32" i="83"/>
  <c r="L31" i="83"/>
  <c r="L30" i="83"/>
  <c r="L29" i="83"/>
  <c r="L28" i="83"/>
  <c r="L27" i="83"/>
  <c r="L26" i="83"/>
  <c r="L25" i="83"/>
  <c r="L24" i="83"/>
  <c r="L23" i="83"/>
  <c r="M25" i="83"/>
  <c r="M26" i="83"/>
  <c r="M27" i="83"/>
  <c r="M28" i="83"/>
  <c r="M29" i="83"/>
  <c r="M30" i="83"/>
  <c r="M31" i="83"/>
  <c r="M32" i="83"/>
  <c r="M33" i="83"/>
  <c r="M34" i="83"/>
  <c r="M35" i="83"/>
  <c r="M36" i="83"/>
  <c r="M37" i="83"/>
  <c r="M38" i="83"/>
  <c r="M39" i="83"/>
  <c r="M40" i="83"/>
  <c r="M42" i="83"/>
  <c r="M43" i="83"/>
  <c r="M44" i="83"/>
  <c r="M45" i="83"/>
  <c r="M46" i="83"/>
  <c r="M49" i="83"/>
  <c r="M50" i="83"/>
  <c r="M51" i="83"/>
  <c r="M88" i="83"/>
  <c r="M89" i="83"/>
  <c r="M90" i="83"/>
  <c r="M91" i="83"/>
  <c r="M92" i="83"/>
  <c r="M93" i="83"/>
  <c r="M94" i="83"/>
  <c r="M95" i="83"/>
  <c r="M96" i="83"/>
  <c r="M97" i="83"/>
  <c r="M98" i="83"/>
  <c r="M99" i="83"/>
  <c r="M100" i="83"/>
  <c r="M101" i="83"/>
  <c r="M102" i="83"/>
  <c r="M24" i="83"/>
  <c r="L52" i="83"/>
  <c r="N52" i="83" s="1"/>
  <c r="L53" i="83"/>
  <c r="M53" i="83" s="1"/>
  <c r="L54" i="83"/>
  <c r="N54" i="83" s="1"/>
  <c r="L55" i="83"/>
  <c r="M55" i="83" s="1"/>
  <c r="L56" i="83"/>
  <c r="N56" i="83" s="1"/>
  <c r="L57" i="83"/>
  <c r="M57" i="83" s="1"/>
  <c r="L58" i="83"/>
  <c r="N58" i="83" s="1"/>
  <c r="L59" i="83"/>
  <c r="M59" i="83" s="1"/>
  <c r="L60" i="83"/>
  <c r="N60" i="83" s="1"/>
  <c r="L61" i="83"/>
  <c r="M61" i="83" s="1"/>
  <c r="L62" i="83"/>
  <c r="N62" i="83" s="1"/>
  <c r="L63" i="83"/>
  <c r="M63" i="83" s="1"/>
  <c r="L64" i="83"/>
  <c r="N64" i="83" s="1"/>
  <c r="L65" i="83"/>
  <c r="M65" i="83" s="1"/>
  <c r="L66" i="83"/>
  <c r="N66" i="83" s="1"/>
  <c r="L67" i="83"/>
  <c r="M67" i="83" s="1"/>
  <c r="L68" i="83"/>
  <c r="N68" i="83" s="1"/>
  <c r="L69" i="83"/>
  <c r="M69" i="83" s="1"/>
  <c r="L70" i="83"/>
  <c r="N70" i="83" s="1"/>
  <c r="L71" i="83"/>
  <c r="M71" i="83" s="1"/>
  <c r="L72" i="83"/>
  <c r="N72" i="83" s="1"/>
  <c r="L73" i="83"/>
  <c r="M73" i="83" s="1"/>
  <c r="L74" i="83"/>
  <c r="N74" i="83" s="1"/>
  <c r="L75" i="83"/>
  <c r="M75" i="83" s="1"/>
  <c r="L76" i="83"/>
  <c r="N76" i="83" s="1"/>
  <c r="L77" i="83"/>
  <c r="M77" i="83" s="1"/>
  <c r="L78" i="83"/>
  <c r="N78" i="83" s="1"/>
  <c r="L79" i="83"/>
  <c r="M79" i="83" s="1"/>
  <c r="L80" i="83"/>
  <c r="N80" i="83" s="1"/>
  <c r="L81" i="83"/>
  <c r="M81" i="83" s="1"/>
  <c r="L82" i="83"/>
  <c r="N82" i="83" s="1"/>
  <c r="L83" i="83"/>
  <c r="M83" i="83" s="1"/>
  <c r="L84" i="83"/>
  <c r="N84" i="83" s="1"/>
  <c r="L85" i="83"/>
  <c r="M85" i="83" s="1"/>
  <c r="L86" i="83"/>
  <c r="N86" i="83" s="1"/>
  <c r="L87" i="83"/>
  <c r="M87" i="83" s="1"/>
  <c r="L88" i="83"/>
  <c r="L89" i="83"/>
  <c r="L90" i="83"/>
  <c r="L91" i="83"/>
  <c r="L92" i="83"/>
  <c r="L93" i="83"/>
  <c r="L94" i="83"/>
  <c r="L95" i="83"/>
  <c r="L96" i="83"/>
  <c r="L97" i="83"/>
  <c r="L98" i="83"/>
  <c r="L99" i="83"/>
  <c r="L100" i="83"/>
  <c r="L101" i="83"/>
  <c r="L102" i="83"/>
  <c r="M86" i="83" l="1"/>
  <c r="M84" i="83"/>
  <c r="M82" i="83"/>
  <c r="M80" i="83"/>
  <c r="M78" i="83"/>
  <c r="M76" i="83"/>
  <c r="M74" i="83"/>
  <c r="M72" i="83"/>
  <c r="M70" i="83"/>
  <c r="M68" i="83"/>
  <c r="M66" i="83"/>
  <c r="M64" i="83"/>
  <c r="M62" i="83"/>
  <c r="M60" i="83"/>
  <c r="M58" i="83"/>
  <c r="M56" i="83"/>
  <c r="M54" i="83"/>
  <c r="M52" i="83"/>
  <c r="I112" i="83"/>
  <c r="I115" i="83"/>
  <c r="I114" i="83"/>
  <c r="I113" i="83"/>
  <c r="I111" i="83"/>
  <c r="I110" i="83" s="1"/>
  <c r="I109" i="83" s="1"/>
  <c r="P108" i="83"/>
  <c r="P109" i="83"/>
  <c r="P110" i="83"/>
  <c r="P111" i="83"/>
  <c r="P112" i="83"/>
  <c r="P113" i="83"/>
  <c r="P114" i="83"/>
  <c r="E123" i="83"/>
  <c r="H123" i="83"/>
  <c r="N123" i="83"/>
</calcChain>
</file>

<file path=xl/sharedStrings.xml><?xml version="1.0" encoding="utf-8"?>
<sst xmlns="http://schemas.openxmlformats.org/spreadsheetml/2006/main" count="424" uniqueCount="263">
  <si>
    <t>Министерство спорта Российской Федерации</t>
  </si>
  <si>
    <t>ТЕХНИЧЕСКИЕ ДАННЫЕ ТРАССЫ:</t>
  </si>
  <si>
    <t xml:space="preserve"> МАКСИМАЛЬНЫЙ ПЕРЕПАД (HD):</t>
  </si>
  <si>
    <t xml:space="preserve"> СУММА ПЕРЕПАДОВ (ТС):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</si>
  <si>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</si>
  <si>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</si>
  <si>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</si>
  <si>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</si>
  <si>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</si>
  <si>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</si>
  <si>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</si>
  <si>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</si>
  <si>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</si>
  <si>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</si>
  <si>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</si>
  <si>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</si>
  <si>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</si>
  <si>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</si>
  <si>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</si>
  <si>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Удмуртская Республика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</si>
  <si>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</si>
  <si>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</si>
  <si>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</si>
  <si>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</si>
  <si>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</si>
  <si>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</si>
  <si>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</si>
  <si>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</si>
  <si>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</si>
  <si>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</si>
  <si>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НФ</t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</si>
  <si>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</si>
  <si>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</si>
  <si>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</si>
  <si>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</si>
  <si>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</si>
  <si>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</si>
  <si>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</si>
  <si>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</si>
  <si>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</si>
  <si>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</si>
  <si>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</si>
  <si>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</si>
  <si>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</si>
  <si>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</si>
  <si>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</si>
  <si>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</si>
  <si>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Новосибирская область</t>
  </si>
  <si>
    <t>ДИСТАНЦИЯ: ДЛИНА КРУГА/КРУГОВ</t>
  </si>
  <si>
    <t>ЧЕМПИОНАТ РОССИИ</t>
  </si>
  <si>
    <t>Мужчины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</si>
  <si>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Саранск</t>
    </r>
  </si>
  <si>
    <t>Министерство спорта и молодёжной политики Республики Мордовия</t>
  </si>
  <si>
    <t>Федерация велосипедного спорта Республики Мордовия</t>
  </si>
  <si>
    <t>№ ЕКП 2022: 5041</t>
  </si>
  <si>
    <t>Стародубцев А.Ю. / ВК, г.Хабаровск /</t>
  </si>
  <si>
    <t>Кондратьева Л.В. /ВК, г.Воронеж /</t>
  </si>
  <si>
    <t>Юдина Л.Н. /ВК, Забайкальский край /</t>
  </si>
  <si>
    <t>РИКУНОВ Пётр</t>
  </si>
  <si>
    <t>24.02.1997</t>
  </si>
  <si>
    <t>Тюменская область</t>
  </si>
  <si>
    <t>НЫЧ Артем</t>
  </si>
  <si>
    <t>21.03.1995</t>
  </si>
  <si>
    <t>Самарская область</t>
  </si>
  <si>
    <t>СТАШ Мамыр</t>
  </si>
  <si>
    <t>04.05.1993</t>
  </si>
  <si>
    <t>Республика Адыгея</t>
  </si>
  <si>
    <t>БЕРЕЗНЯК Александр</t>
  </si>
  <si>
    <t>05.11.2001</t>
  </si>
  <si>
    <t>РОСТОВЦЕВ Сергей</t>
  </si>
  <si>
    <t>02.06.1997</t>
  </si>
  <si>
    <t>Тульская область</t>
  </si>
  <si>
    <t>МАЙКИН Роман</t>
  </si>
  <si>
    <t>14.08.1990</t>
  </si>
  <si>
    <t>ГОМОЗКОВ Артём</t>
  </si>
  <si>
    <t>27.06.2002</t>
  </si>
  <si>
    <t>Санкт-Петербург</t>
  </si>
  <si>
    <t>МАЛЬКОВ Кирилл</t>
  </si>
  <si>
    <t>12.10.2002</t>
  </si>
  <si>
    <t>Омская область</t>
  </si>
  <si>
    <t>Москва</t>
  </si>
  <si>
    <t>ЯЦЕНКО Иван</t>
  </si>
  <si>
    <t>08.09.2000</t>
  </si>
  <si>
    <t>КОМИН Александр</t>
  </si>
  <si>
    <t>12.04.1995</t>
  </si>
  <si>
    <t>СТЕПАНОВ Андрей</t>
  </si>
  <si>
    <t>18.04.1999</t>
  </si>
  <si>
    <t>КАПУСТИН Кирилл</t>
  </si>
  <si>
    <t>21.06.2002</t>
  </si>
  <si>
    <t>Московская область</t>
  </si>
  <si>
    <t>ШУЛЬЧЕНКО Никита</t>
  </si>
  <si>
    <t>31.05.1999</t>
  </si>
  <si>
    <t>ЗОТОВ Евгений</t>
  </si>
  <si>
    <t>20.08.1994</t>
  </si>
  <si>
    <t>КУЛИКОВ Сергей</t>
  </si>
  <si>
    <t>31.10.1996</t>
  </si>
  <si>
    <t>Республика Крым</t>
  </si>
  <si>
    <t>КИРЖАЙКИН Никита</t>
  </si>
  <si>
    <t>04.10.1993</t>
  </si>
  <si>
    <t>ПЛАКУШКИН Сергей</t>
  </si>
  <si>
    <t>27.05.1997</t>
  </si>
  <si>
    <t>Краснодарский край</t>
  </si>
  <si>
    <t>РОЗАНОВ Дмитрий</t>
  </si>
  <si>
    <t>15.05.1989</t>
  </si>
  <si>
    <t>САВЕЛЬЕВ Денис</t>
  </si>
  <si>
    <t>19.06.2001</t>
  </si>
  <si>
    <t>ХОМЯКОВ Артемий</t>
  </si>
  <si>
    <t>22.11.2003</t>
  </si>
  <si>
    <t>ФОКИН Михаил</t>
  </si>
  <si>
    <t>21.11.1997</t>
  </si>
  <si>
    <t>НЕКРАСОВ Константин</t>
  </si>
  <si>
    <t>04.04.1999</t>
  </si>
  <si>
    <t>ТЕРЕШЕНОК Виталий</t>
  </si>
  <si>
    <t>23.06.2001</t>
  </si>
  <si>
    <t>ПОТЕКАЛО Николай</t>
  </si>
  <si>
    <t>20.03.2000</t>
  </si>
  <si>
    <t>ИЛЬИН Роман</t>
  </si>
  <si>
    <t>21.08.2002</t>
  </si>
  <si>
    <t>ТИШКИН Александр</t>
  </si>
  <si>
    <t>27.05.2003</t>
  </si>
  <si>
    <t>ЕСИК Артемий</t>
  </si>
  <si>
    <t>23.06.2003</t>
  </si>
  <si>
    <t>СМИРНОВ Александр</t>
  </si>
  <si>
    <t>10.02.1998</t>
  </si>
  <si>
    <t>РАДУЛОВ Артем</t>
  </si>
  <si>
    <t>18.03.2003</t>
  </si>
  <si>
    <t>Ростовская область</t>
  </si>
  <si>
    <t>ВАСИЛЬЕВ Никита</t>
  </si>
  <si>
    <t>28.02.2003</t>
  </si>
  <si>
    <t>Свердловская область</t>
  </si>
  <si>
    <t>ВАСИЛИОГЛО Павел</t>
  </si>
  <si>
    <t>18.12.2000</t>
  </si>
  <si>
    <t>ГОЛОВЧЕНКО Даниил</t>
  </si>
  <si>
    <t>23.05.2002</t>
  </si>
  <si>
    <t>Хабаровский край</t>
  </si>
  <si>
    <t>ЧИСТИК Евгений</t>
  </si>
  <si>
    <t>06.03.1989</t>
  </si>
  <si>
    <t>ГОРЮШИН Александр</t>
  </si>
  <si>
    <t>03.03.2000</t>
  </si>
  <si>
    <t>ДИКИЙ Марк</t>
  </si>
  <si>
    <t>25.07.2003</t>
  </si>
  <si>
    <t>ФИРСАНОВ Сергей</t>
  </si>
  <si>
    <t>03.07.1982</t>
  </si>
  <si>
    <t>Псковская область</t>
  </si>
  <si>
    <t>КОРОБОВ Павел</t>
  </si>
  <si>
    <t>30.05.2002</t>
  </si>
  <si>
    <t>Орловская область</t>
  </si>
  <si>
    <t>МАРТЫНОВ Никита</t>
  </si>
  <si>
    <t>26.08.1999</t>
  </si>
  <si>
    <t>НОВИКОВ Савва</t>
  </si>
  <si>
    <t>27.07.1999</t>
  </si>
  <si>
    <t>САВЕКИН Даниил</t>
  </si>
  <si>
    <t>13.04.2002</t>
  </si>
  <si>
    <t>КАЗАНОВ Евгений</t>
  </si>
  <si>
    <t>14.07.1998</t>
  </si>
  <si>
    <t>Забайкальский край</t>
  </si>
  <si>
    <t>КОЛЕСНИКОВ Максим</t>
  </si>
  <si>
    <t>18.04.2003</t>
  </si>
  <si>
    <t>НИЧИПУРЕНКО Павел</t>
  </si>
  <si>
    <t>30.10.1998</t>
  </si>
  <si>
    <t>КОМАРОВ Егор</t>
  </si>
  <si>
    <t>31.08.2002</t>
  </si>
  <si>
    <t>Чувашская Республика</t>
  </si>
  <si>
    <t>ПАЛАГИЧЕВ Иван</t>
  </si>
  <si>
    <t>05.07.2003</t>
  </si>
  <si>
    <t>КОНДРАТЬЕВ Артем</t>
  </si>
  <si>
    <t>09.11.2003</t>
  </si>
  <si>
    <t>БАЙДИКОВ Илья</t>
  </si>
  <si>
    <t>20.07.1996</t>
  </si>
  <si>
    <t>ДОКУЧАЕВ Михаил</t>
  </si>
  <si>
    <t>07.07.2003</t>
  </si>
  <si>
    <t>МАКСИМОВ Денис</t>
  </si>
  <si>
    <t>09.08.2001</t>
  </si>
  <si>
    <t>ГУРИН Антон</t>
  </si>
  <si>
    <t>09.10.2003</t>
  </si>
  <si>
    <t>ХИЛЬКОВИЧ Денис</t>
  </si>
  <si>
    <t>23.12.2003</t>
  </si>
  <si>
    <t>МАНАКОВ Виктор</t>
  </si>
  <si>
    <t>09.06.1992</t>
  </si>
  <si>
    <t>ШАКОТЬКО Александр</t>
  </si>
  <si>
    <t>08.05.1999</t>
  </si>
  <si>
    <t>МОЛЧАНОВ Иван</t>
  </si>
  <si>
    <t>17.09.2003</t>
  </si>
  <si>
    <t>БЕЛЯКОВ Сергей</t>
  </si>
  <si>
    <t>02.07.2000</t>
  </si>
  <si>
    <t>МИЛЛЕР Кирилл</t>
  </si>
  <si>
    <t>18.12.2003</t>
  </si>
  <si>
    <t>ДМИТРИЕВ Иван</t>
  </si>
  <si>
    <t>10.10.2003</t>
  </si>
  <si>
    <t>ВОРОБЬЕВ Антон</t>
  </si>
  <si>
    <t>12.10.1990</t>
  </si>
  <si>
    <t>РАХИМОВ Нурислам</t>
  </si>
  <si>
    <t>14.04.2003</t>
  </si>
  <si>
    <t>Республика Башкортостан</t>
  </si>
  <si>
    <t>СУЧКОВ Василий</t>
  </si>
  <si>
    <t>05.07.1994</t>
  </si>
  <si>
    <t>КАРПЕЕВ Денис</t>
  </si>
  <si>
    <t>21.06.1999</t>
  </si>
  <si>
    <t>ПОПОВ Владислав</t>
  </si>
  <si>
    <t>28.10.2003</t>
  </si>
  <si>
    <t>Волгоградская область</t>
  </si>
  <si>
    <t>ХАЛИКОВ Булат</t>
  </si>
  <si>
    <t>07.09.1999</t>
  </si>
  <si>
    <t>МИРОЛЮБОВ Яков</t>
  </si>
  <si>
    <t>14.09.2001</t>
  </si>
  <si>
    <t>ЛУЧНИКОВ Егор</t>
  </si>
  <si>
    <t>19.09.2003</t>
  </si>
  <si>
    <t>ЕВТУШЕНКО Александр</t>
  </si>
  <si>
    <t>30.06.1993</t>
  </si>
  <si>
    <t>ФИЛЬЧАКОВ Максим</t>
  </si>
  <si>
    <t>30.06.2001</t>
  </si>
  <si>
    <t>ЖУРАВЛЕВ Иван</t>
  </si>
  <si>
    <t>02.12.2003</t>
  </si>
  <si>
    <t>ЮХАТОВ Сергей</t>
  </si>
  <si>
    <t>18.05.1977</t>
  </si>
  <si>
    <t>Ивановская область</t>
  </si>
  <si>
    <t>КУПЦОВ Алексей</t>
  </si>
  <si>
    <t>29.03.1993</t>
  </si>
  <si>
    <t>Республика Бурятия</t>
  </si>
  <si>
    <t>МИШУТИН Станислав</t>
  </si>
  <si>
    <t>05.03.1988</t>
  </si>
  <si>
    <t>Пензенская область</t>
  </si>
  <si>
    <t>ЛАУШКИН Лев</t>
  </si>
  <si>
    <t>27.11.2002</t>
  </si>
  <si>
    <t>22.01.2002</t>
  </si>
  <si>
    <t>КУЛИКОВ Владислав</t>
  </si>
  <si>
    <t>08.07.1996</t>
  </si>
  <si>
    <t>ВАНСОВСКИЙ Андрей</t>
  </si>
  <si>
    <t>04.08.1971</t>
  </si>
  <si>
    <t>Ульяновская область</t>
  </si>
  <si>
    <t>ЛЕОНТЬЕВ Александр</t>
  </si>
  <si>
    <t>06.04.1980</t>
  </si>
  <si>
    <t>КАЛУЖСКИЙ Сергей</t>
  </si>
  <si>
    <t>20.12.1985</t>
  </si>
  <si>
    <t>ИСЛАМОВ Валерий</t>
  </si>
  <si>
    <t>20.06.2001</t>
  </si>
  <si>
    <t>БАКО Александр</t>
  </si>
  <si>
    <t>09.11.1983</t>
  </si>
  <si>
    <t>Пермский край</t>
  </si>
  <si>
    <t>НОВИКОВ Никита</t>
  </si>
  <si>
    <t>10.11.1989</t>
  </si>
  <si>
    <t>Вологодская область</t>
  </si>
  <si>
    <t>ЩУРЕНКОВ Анатолий</t>
  </si>
  <si>
    <t>БРУСНИЦИН Павел</t>
  </si>
  <si>
    <t>20.08.1993</t>
  </si>
  <si>
    <t>Осадки: солнечно</t>
  </si>
  <si>
    <t>Шоссе - индивидуальная гонка на время</t>
  </si>
  <si>
    <t>0-14,1 км</t>
  </si>
  <si>
    <t>14,1-28,2 км</t>
  </si>
  <si>
    <t>ДУЮНОВ Владислав</t>
  </si>
  <si>
    <t>07.06.1994</t>
  </si>
  <si>
    <t>ДСКВ</t>
  </si>
  <si>
    <t>28,2/1</t>
  </si>
  <si>
    <t>РЕЗУЛЬТАТ И МЕСТО НА ОТРЕЗКЕ</t>
  </si>
  <si>
    <t>Температура: +21</t>
  </si>
  <si>
    <t>Влажность: 57%</t>
  </si>
  <si>
    <t>Ветер: 7-9 м/с (С-В)</t>
  </si>
  <si>
    <t>НАЧАЛО ГОНКИ: 15ч 00м</t>
  </si>
  <si>
    <t>ОКОНЧАНИЕ ГОНКИ: 17ч 01м</t>
  </si>
  <si>
    <t>№ ВРВС: 0080511611Я</t>
  </si>
  <si>
    <t>НАЗВАНИЕ ТРАССЫ / РЕГ. НОМЕР: Восточный обход Саранска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</si>
  <si>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23 ИЮНЯ 2022 ГОДА</t>
    </r>
  </si>
  <si>
    <t>ЧАСОВНИКОВ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</si>
</sst>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&quot; км&quot;"/>
    <numFmt numFmtId="166" formatCode="h:mm:ss.00"/>
    <numFmt numFmtId="167" formatCode="hh:mm:ss"/>
  </numFmts>
  <fonts count="4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6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2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27" applyNumberFormat="0" applyAlignment="0" applyProtection="0"/>
    <xf numFmtId="0" fontId="31" fillId="9" borderId="28" applyNumberFormat="0" applyAlignment="0" applyProtection="0"/>
    <xf numFmtId="0" fontId="32" fillId="9" borderId="27" applyNumberFormat="0" applyAlignment="0" applyProtection="0"/>
    <xf numFmtId="0" fontId="33" fillId="0" borderId="29" applyNumberFormat="0" applyFill="0" applyAlignment="0" applyProtection="0"/>
    <xf numFmtId="0" fontId="34" fillId="10" borderId="30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1" applyNumberFormat="0" applyFill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70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5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center" vertical="center"/>
    </xf>
    <xf numFmtId="49" fontId="18" fillId="0" borderId="17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49" fontId="18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42" fillId="0" borderId="3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8" fillId="0" borderId="0" xfId="2" applyNumberFormat="1" applyFont="1" applyBorder="1" applyAlignment="1">
      <alignment horizontal="left" vertical="center"/>
    </xf>
    <xf numFmtId="21" fontId="18" fillId="0" borderId="0" xfId="2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21" fontId="10" fillId="0" borderId="0" xfId="2" applyNumberFormat="1" applyFont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3" fillId="0" borderId="1" xfId="13" applyFont="1" applyFill="1" applyBorder="1" applyAlignment="1">
      <alignment vertical="center" wrapText="1"/>
    </xf>
    <xf numFmtId="14" fontId="43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3" fillId="0" borderId="1" xfId="8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4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43" fillId="0" borderId="40" xfId="13" applyFont="1" applyFill="1" applyBorder="1" applyAlignment="1">
      <alignment vertical="center" wrapText="1"/>
    </xf>
    <xf numFmtId="14" fontId="43" fillId="0" borderId="40" xfId="8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43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7" fillId="0" borderId="42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21" fontId="10" fillId="0" borderId="1" xfId="0" applyNumberFormat="1" applyFont="1" applyFill="1" applyBorder="1" applyAlignment="1">
      <alignment horizontal="center" vertical="center"/>
    </xf>
    <xf numFmtId="21" fontId="10" fillId="0" borderId="4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18" fillId="0" borderId="6" xfId="2" applyFont="1" applyBorder="1" applyAlignment="1">
      <alignment horizontal="right" vertical="center"/>
    </xf>
    <xf numFmtId="0" fontId="18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167" fontId="10" fillId="0" borderId="40" xfId="0" applyNumberFormat="1" applyFont="1" applyFill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7" fillId="2" borderId="33" xfId="2" applyFont="1" applyFill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0" fillId="0" borderId="44" xfId="0" applyBorder="1" applyAlignment="1">
      <alignment horizontal="left" indent="9"/>
    </xf>
    <xf numFmtId="0" fontId="0" fillId="0" borderId="45" xfId="0" applyBorder="1" applyAlignment="1">
      <alignment horizontal="left" vertical="center" indent="10"/>
    </xf>
    <xf numFmtId="0" fontId="0" fillId="0" borderId="45" xfId="0" applyBorder="1" applyAlignment="1">
      <alignment horizontal="left" indent="9"/>
    </xf>
    <xf numFmtId="0" fontId="46" fillId="0" borderId="45" xfId="0" applyFont="1" applyBorder="1" applyAlignment="1">
      <alignment horizontal="left" indent="10"/>
    </xf>
    <xf numFmtId="167" fontId="10" fillId="0" borderId="1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49" fontId="18" fillId="0" borderId="3" xfId="2" applyNumberFormat="1" applyFont="1" applyBorder="1" applyAlignment="1">
      <alignment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49" fontId="18" fillId="0" borderId="44" xfId="2" applyNumberFormat="1" applyFont="1" applyBorder="1" applyAlignment="1">
      <alignment vertical="center"/>
    </xf>
    <xf numFmtId="49" fontId="18" fillId="0" borderId="2" xfId="2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42" fillId="0" borderId="46" xfId="0" applyFont="1" applyBorder="1" applyAlignment="1">
      <alignment vertical="center"/>
    </xf>
    <xf numFmtId="49" fontId="18" fillId="0" borderId="45" xfId="2" applyNumberFormat="1" applyFont="1" applyBorder="1" applyAlignment="1">
      <alignment vertical="center"/>
    </xf>
    <xf numFmtId="49" fontId="18" fillId="0" borderId="0" xfId="2" applyNumberFormat="1" applyFont="1" applyBorder="1" applyAlignment="1">
      <alignment vertical="center"/>
    </xf>
    <xf numFmtId="0" fontId="42" fillId="0" borderId="4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43" fillId="0" borderId="0" xfId="13" applyFont="1" applyFill="1" applyBorder="1" applyAlignment="1">
      <alignment vertical="center" wrapText="1"/>
    </xf>
    <xf numFmtId="14" fontId="43" fillId="0" borderId="3" xfId="8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3" fillId="0" borderId="3" xfId="8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21" fontId="10" fillId="0" borderId="3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166" fontId="10" fillId="0" borderId="40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4" borderId="21" xfId="2" applyFont="1" applyFill="1" applyBorder="1" applyAlignment="1">
      <alignment horizontal="center" vertical="center"/>
    </xf>
    <xf numFmtId="0" fontId="17" fillId="4" borderId="22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17" fillId="4" borderId="20" xfId="2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226642</xdr:colOff>
      <xdr:row>0</xdr:row>
      <xdr:rowOff>81644</xdr:rowOff>
    </xdr:from>
    <xdr:ext cx="2297755" cy="612320"/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1428" y="81644"/>
          <a:ext cx="2297755" cy="61232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0</xdr:row>
      <xdr:rowOff>95250</xdr:rowOff>
    </xdr:from>
    <xdr:ext cx="1488870" cy="680356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95250"/>
          <a:ext cx="1488870" cy="6803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A124"/>
  <sheetViews>
    <sheetView tabSelected="1" view="pageBreakPreview" topLeftCell="A98" zoomScale="93" zoomScaleNormal="90" zoomScaleSheetLayoutView="93" workbookViewId="0">
      <selection activeCell="D95" sqref="D95"/>
    </sheetView>
  </sheetViews>
  <sheetFormatPr defaultColWidth="9.140625" defaultRowHeight="12.75" x14ac:dyDescent="0.2"/>
  <cols>
    <col min="1" max="1" width="7" style="7" customWidth="1"/>
    <col min="2" max="2" width="7.28515625" style="19" bestFit="1" customWidth="1"/>
    <col min="3" max="3" width="12.5703125" style="19" bestFit="1" customWidth="1"/>
    <col min="4" max="4" width="21.5703125" style="7" customWidth="1"/>
    <col min="5" max="5" width="11.28515625" style="7" customWidth="1"/>
    <col min="6" max="6" width="7.85546875" style="7" bestFit="1" customWidth="1"/>
    <col min="7" max="7" width="23.85546875" style="7" customWidth="1"/>
    <col min="8" max="8" width="19.42578125" style="7" customWidth="1"/>
    <col min="9" max="9" width="7" style="7" customWidth="1"/>
    <col min="10" max="10" width="13.140625" style="7" customWidth="1"/>
    <col min="11" max="11" width="6.7109375" style="7" customWidth="1"/>
    <col min="12" max="12" width="13.5703125" style="7" customWidth="1"/>
    <col min="13" max="13" width="12" style="7" customWidth="1"/>
    <col min="14" max="14" width="10.140625" style="7" customWidth="1"/>
    <col min="15" max="15" width="13" style="7" customWidth="1"/>
    <col min="16" max="16" width="14.85546875" style="7" customWidth="1"/>
    <col min="17" max="17" width="5.140625" style="6" customWidth="1"/>
    <col min="18" max="18" width="4.42578125" style="6" customWidth="1"/>
    <col min="19" max="19" width="4.85546875" style="7" customWidth="1"/>
    <col min="20" max="20" width="4.5703125" style="7" customWidth="1"/>
    <col min="21" max="21" width="5" style="7" customWidth="1"/>
    <col min="22" max="26" width="5.7109375" style="7" customWidth="1"/>
    <col min="27" max="16384" width="9.140625" style="7"/>
  </cols>
  <sheetData>
    <row r="1" spans="1:27" ht="21.75" customHeight="1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27" ht="21.75" customHeight="1" x14ac:dyDescent="0.2">
      <c r="A2" s="153" t="s">
        <v>52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27" ht="21.75" customHeight="1" x14ac:dyDescent="0.2">
      <c r="A3" s="153" t="s">
        <v>12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27" ht="21.75" customHeight="1" x14ac:dyDescent="0.2">
      <c r="A4" s="153" t="s">
        <v>53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27" ht="5.25" customHeight="1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27" s="9" customFormat="1" ht="28.5" x14ac:dyDescent="0.2">
      <c r="A6" s="155" t="s">
        <v>49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8"/>
      <c r="R6" s="8"/>
      <c r="AA6"/>
    </row>
    <row r="7" spans="1:27" s="9" customFormat="1" ht="19.5" customHeight="1" x14ac:dyDescent="0.2">
      <c r="A7" s="156" t="s">
        <v>20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8"/>
      <c r="R7" s="8"/>
    </row>
    <row r="8" spans="1:27" s="9" customFormat="1" ht="7.5" customHeight="1" thickBot="1" x14ac:dyDescent="0.2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8"/>
      <c r="R8" s="8"/>
    </row>
    <row r="9" spans="1:27" ht="19.5" customHeight="1" thickTop="1" x14ac:dyDescent="0.2">
      <c r="A9" s="157" t="s">
        <v>28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9"/>
    </row>
    <row r="10" spans="1:27" ht="18" customHeight="1" x14ac:dyDescent="0.2">
      <c r="A10" s="150" t="s">
        <v>246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2"/>
    </row>
    <row r="11" spans="1:27" ht="19.5" customHeight="1" x14ac:dyDescent="0.2">
      <c r="A11" s="150" t="s">
        <v>50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2"/>
    </row>
    <row r="12" spans="1:27" ht="15.75" x14ac:dyDescent="0.2">
      <c r="A12" s="5" t="s">
        <v>51</v>
      </c>
      <c r="B12" s="10"/>
      <c r="C12" s="10"/>
      <c r="D12" s="11"/>
      <c r="E12" s="12"/>
      <c r="F12" s="12"/>
      <c r="G12" s="132" t="s">
        <v>257</v>
      </c>
      <c r="H12" s="12"/>
      <c r="I12" s="12"/>
      <c r="J12" s="12"/>
      <c r="K12" s="12"/>
      <c r="L12" s="12"/>
      <c r="M12" s="13"/>
      <c r="N12" s="13"/>
      <c r="O12" s="1"/>
      <c r="P12" s="2" t="s">
        <v>259</v>
      </c>
    </row>
    <row r="13" spans="1:27" ht="15.75" x14ac:dyDescent="0.2">
      <c r="A13" s="14" t="s">
        <v>261</v>
      </c>
      <c r="B13" s="15"/>
      <c r="C13" s="15"/>
      <c r="D13" s="16"/>
      <c r="E13" s="16"/>
      <c r="F13" s="16"/>
      <c r="G13" s="133" t="s">
        <v>258</v>
      </c>
      <c r="H13" s="16"/>
      <c r="I13" s="16"/>
      <c r="J13" s="16"/>
      <c r="K13" s="16"/>
      <c r="L13" s="16"/>
      <c r="M13" s="17"/>
      <c r="N13" s="17"/>
      <c r="O13" s="3"/>
      <c r="P13" s="4" t="s">
        <v>54</v>
      </c>
    </row>
    <row r="14" spans="1:27" ht="6" customHeight="1" x14ac:dyDescent="0.2">
      <c r="A14" s="18"/>
      <c r="D14" s="20"/>
      <c r="M14" s="21"/>
      <c r="N14" s="21"/>
      <c r="O14" s="21"/>
      <c r="P14" s="22"/>
    </row>
    <row r="15" spans="1:27" ht="15" x14ac:dyDescent="0.2">
      <c r="A15" s="143" t="s">
        <v>11</v>
      </c>
      <c r="B15" s="144"/>
      <c r="C15" s="144"/>
      <c r="D15" s="144"/>
      <c r="E15" s="144"/>
      <c r="F15" s="144"/>
      <c r="G15" s="145"/>
      <c r="H15" s="146" t="s">
        <v>1</v>
      </c>
      <c r="I15" s="144"/>
      <c r="J15" s="144"/>
      <c r="K15" s="144"/>
      <c r="L15" s="144"/>
      <c r="M15" s="144"/>
      <c r="N15" s="144"/>
      <c r="O15" s="144"/>
      <c r="P15" s="147"/>
    </row>
    <row r="16" spans="1:27" ht="15" x14ac:dyDescent="0.2">
      <c r="A16" s="23" t="s">
        <v>22</v>
      </c>
      <c r="B16" s="24"/>
      <c r="C16" s="24"/>
      <c r="D16" s="25"/>
      <c r="E16" s="26"/>
      <c r="F16" s="25"/>
      <c r="G16" s="27"/>
      <c r="H16" s="28" t="s">
        <v>260</v>
      </c>
      <c r="I16" s="103"/>
      <c r="J16" s="103"/>
      <c r="K16" s="103"/>
      <c r="L16" s="103"/>
      <c r="M16" s="29"/>
      <c r="N16" s="29"/>
      <c r="O16" s="40"/>
      <c r="P16" s="30"/>
    </row>
    <row r="17" spans="1:18" ht="15" x14ac:dyDescent="0.2">
      <c r="A17" s="23" t="s">
        <v>23</v>
      </c>
      <c r="B17" s="40"/>
      <c r="C17" s="40"/>
      <c r="D17" s="31"/>
      <c r="F17" s="31"/>
      <c r="G17" s="85" t="s">
        <v>55</v>
      </c>
      <c r="H17" s="28" t="s">
        <v>2</v>
      </c>
      <c r="I17" s="103"/>
      <c r="J17" s="103"/>
      <c r="K17" s="103"/>
      <c r="L17" s="103"/>
      <c r="M17" s="29"/>
      <c r="N17" s="29"/>
      <c r="O17" s="40"/>
      <c r="P17" s="32"/>
    </row>
    <row r="18" spans="1:18" ht="15" x14ac:dyDescent="0.2">
      <c r="A18" s="33" t="s">
        <v>24</v>
      </c>
      <c r="B18" s="24"/>
      <c r="C18" s="24"/>
      <c r="D18" s="29"/>
      <c r="E18" s="26"/>
      <c r="F18" s="25"/>
      <c r="G18" s="34" t="s">
        <v>56</v>
      </c>
      <c r="H18" s="28" t="s">
        <v>3</v>
      </c>
      <c r="I18" s="103"/>
      <c r="J18" s="103"/>
      <c r="K18" s="103"/>
      <c r="L18" s="103"/>
      <c r="M18" s="29"/>
      <c r="N18" s="29"/>
      <c r="O18" s="40"/>
      <c r="P18" s="32"/>
    </row>
    <row r="19" spans="1:18" ht="15.75" thickBot="1" x14ac:dyDescent="0.25">
      <c r="A19" s="75" t="s">
        <v>25</v>
      </c>
      <c r="B19" s="76"/>
      <c r="C19" s="76"/>
      <c r="D19" s="77"/>
      <c r="E19" s="77"/>
      <c r="F19" s="78"/>
      <c r="G19" s="86" t="s">
        <v>57</v>
      </c>
      <c r="H19" s="79" t="s">
        <v>48</v>
      </c>
      <c r="I19" s="104"/>
      <c r="J19" s="104"/>
      <c r="K19" s="104"/>
      <c r="L19" s="104"/>
      <c r="M19" s="77"/>
      <c r="N19" s="80">
        <v>28.2</v>
      </c>
      <c r="O19" s="76"/>
      <c r="P19" s="81" t="s">
        <v>252</v>
      </c>
    </row>
    <row r="20" spans="1:18" ht="9" customHeight="1" thickTop="1" thickBot="1" x14ac:dyDescent="0.25">
      <c r="A20" s="18"/>
      <c r="P20" s="35"/>
    </row>
    <row r="21" spans="1:18" s="37" customFormat="1" ht="25.5" customHeight="1" thickTop="1" x14ac:dyDescent="0.2">
      <c r="A21" s="141" t="s">
        <v>8</v>
      </c>
      <c r="B21" s="134" t="s">
        <v>14</v>
      </c>
      <c r="C21" s="134" t="s">
        <v>21</v>
      </c>
      <c r="D21" s="134" t="s">
        <v>4</v>
      </c>
      <c r="E21" s="134" t="s">
        <v>46</v>
      </c>
      <c r="F21" s="134" t="s">
        <v>10</v>
      </c>
      <c r="G21" s="134" t="s">
        <v>15</v>
      </c>
      <c r="H21" s="134" t="s">
        <v>253</v>
      </c>
      <c r="I21" s="134"/>
      <c r="J21" s="134"/>
      <c r="K21" s="134"/>
      <c r="L21" s="134" t="s">
        <v>9</v>
      </c>
      <c r="M21" s="134" t="s">
        <v>27</v>
      </c>
      <c r="N21" s="134" t="s">
        <v>26</v>
      </c>
      <c r="O21" s="136" t="s">
        <v>29</v>
      </c>
      <c r="P21" s="138" t="s">
        <v>16</v>
      </c>
      <c r="Q21" s="36"/>
      <c r="R21" s="36"/>
    </row>
    <row r="22" spans="1:18" x14ac:dyDescent="0.2">
      <c r="A22" s="142"/>
      <c r="B22" s="135"/>
      <c r="C22" s="135"/>
      <c r="D22" s="135"/>
      <c r="E22" s="135"/>
      <c r="F22" s="135"/>
      <c r="G22" s="135"/>
      <c r="H22" s="140" t="s">
        <v>247</v>
      </c>
      <c r="I22" s="140"/>
      <c r="J22" s="140" t="s">
        <v>248</v>
      </c>
      <c r="K22" s="140"/>
      <c r="L22" s="135"/>
      <c r="M22" s="135"/>
      <c r="N22" s="135"/>
      <c r="O22" s="137"/>
      <c r="P22" s="139"/>
    </row>
    <row r="23" spans="1:18" ht="21.75" customHeight="1" x14ac:dyDescent="0.2">
      <c r="A23" s="58">
        <v>1</v>
      </c>
      <c r="B23" s="59">
        <v>3</v>
      </c>
      <c r="C23" s="59">
        <v>10008705025</v>
      </c>
      <c r="D23" s="60" t="s">
        <v>207</v>
      </c>
      <c r="E23" s="61" t="s">
        <v>208</v>
      </c>
      <c r="F23" s="62" t="s">
        <v>35</v>
      </c>
      <c r="G23" s="63" t="s">
        <v>66</v>
      </c>
      <c r="H23" s="108">
        <v>1.3990740740740741E-2</v>
      </c>
      <c r="I23" s="106">
        <v>1</v>
      </c>
      <c r="J23" s="108">
        <v>1.0439814814814813E-2</v>
      </c>
      <c r="K23" s="106">
        <v>2</v>
      </c>
      <c r="L23" s="108">
        <f t="shared" ref="L23:L51" si="0">SUM(H23,J23)</f>
        <v>2.4430555555555553E-2</v>
      </c>
      <c r="M23" s="56"/>
      <c r="N23" s="57">
        <f>$N$19/(HOUR(L23)+MINUTE(L23)/60+SECOND(L23)/3600)</f>
        <v>48.090952155376591</v>
      </c>
      <c r="O23" s="65" t="s">
        <v>18</v>
      </c>
      <c r="P23" s="64"/>
    </row>
    <row r="24" spans="1:18" ht="21.75" customHeight="1" x14ac:dyDescent="0.2">
      <c r="A24" s="58">
        <v>2</v>
      </c>
      <c r="B24" s="59">
        <v>4</v>
      </c>
      <c r="C24" s="59">
        <v>10010201350</v>
      </c>
      <c r="D24" s="60" t="s">
        <v>58</v>
      </c>
      <c r="E24" s="61" t="s">
        <v>59</v>
      </c>
      <c r="F24" s="62" t="s">
        <v>18</v>
      </c>
      <c r="G24" s="63" t="s">
        <v>60</v>
      </c>
      <c r="H24" s="108">
        <v>1.4409722222222221E-2</v>
      </c>
      <c r="I24" s="106">
        <v>2</v>
      </c>
      <c r="J24" s="108">
        <v>1.0739467592592594E-2</v>
      </c>
      <c r="K24" s="106">
        <v>10</v>
      </c>
      <c r="L24" s="108">
        <f t="shared" si="0"/>
        <v>2.5149189814814815E-2</v>
      </c>
      <c r="M24" s="102">
        <f>L24-$L$23</f>
        <v>7.1863425925926261E-4</v>
      </c>
      <c r="N24" s="57">
        <f t="shared" ref="N24:N87" si="1">$N$19/(HOUR(L24)+MINUTE(L24)/60+SECOND(L24)/3600)</f>
        <v>46.718821905200187</v>
      </c>
      <c r="O24" s="65" t="s">
        <v>18</v>
      </c>
      <c r="P24" s="64"/>
    </row>
    <row r="25" spans="1:18" ht="21.75" customHeight="1" x14ac:dyDescent="0.2">
      <c r="A25" s="58">
        <v>3</v>
      </c>
      <c r="B25" s="59">
        <v>5</v>
      </c>
      <c r="C25" s="59">
        <v>10006886576</v>
      </c>
      <c r="D25" s="60" t="s">
        <v>177</v>
      </c>
      <c r="E25" s="61" t="s">
        <v>178</v>
      </c>
      <c r="F25" s="62" t="s">
        <v>33</v>
      </c>
      <c r="G25" s="63" t="s">
        <v>80</v>
      </c>
      <c r="H25" s="108">
        <v>1.4738425925925926E-2</v>
      </c>
      <c r="I25" s="106">
        <v>5</v>
      </c>
      <c r="J25" s="108">
        <v>1.057662037037037E-2</v>
      </c>
      <c r="K25" s="106">
        <v>5</v>
      </c>
      <c r="L25" s="108">
        <f t="shared" si="0"/>
        <v>2.5315046296296294E-2</v>
      </c>
      <c r="M25" s="102">
        <f t="shared" ref="M25:M88" si="2">L25-$L$23</f>
        <v>8.8449074074074124E-4</v>
      </c>
      <c r="N25" s="57">
        <f t="shared" si="1"/>
        <v>46.41975308641976</v>
      </c>
      <c r="O25" s="65" t="s">
        <v>18</v>
      </c>
      <c r="P25" s="64"/>
    </row>
    <row r="26" spans="1:18" ht="21.75" customHeight="1" x14ac:dyDescent="0.2">
      <c r="A26" s="58">
        <v>4</v>
      </c>
      <c r="B26" s="59">
        <v>1</v>
      </c>
      <c r="C26" s="59">
        <v>10013772465</v>
      </c>
      <c r="D26" s="60" t="s">
        <v>249</v>
      </c>
      <c r="E26" s="61" t="s">
        <v>250</v>
      </c>
      <c r="F26" s="62" t="s">
        <v>18</v>
      </c>
      <c r="G26" s="63" t="s">
        <v>19</v>
      </c>
      <c r="H26" s="108">
        <v>1.4528356481481481E-2</v>
      </c>
      <c r="I26" s="106">
        <v>3</v>
      </c>
      <c r="J26" s="108">
        <v>1.0812615740740742E-2</v>
      </c>
      <c r="K26" s="106">
        <v>13</v>
      </c>
      <c r="L26" s="108">
        <f t="shared" si="0"/>
        <v>2.5340972222222223E-2</v>
      </c>
      <c r="M26" s="102">
        <f t="shared" si="2"/>
        <v>9.1041666666667048E-4</v>
      </c>
      <c r="N26" s="57">
        <f t="shared" si="1"/>
        <v>46.377341251713112</v>
      </c>
      <c r="O26" s="65" t="s">
        <v>18</v>
      </c>
      <c r="P26" s="64"/>
    </row>
    <row r="27" spans="1:18" ht="21.75" customHeight="1" x14ac:dyDescent="0.2">
      <c r="A27" s="58">
        <v>5</v>
      </c>
      <c r="B27" s="59">
        <v>18</v>
      </c>
      <c r="C27" s="59">
        <v>10015848063</v>
      </c>
      <c r="D27" s="60" t="s">
        <v>85</v>
      </c>
      <c r="E27" s="61" t="s">
        <v>86</v>
      </c>
      <c r="F27" s="62" t="s">
        <v>18</v>
      </c>
      <c r="G27" s="63" t="s">
        <v>60</v>
      </c>
      <c r="H27" s="108">
        <v>1.4864004629629628E-2</v>
      </c>
      <c r="I27" s="106">
        <v>6</v>
      </c>
      <c r="J27" s="108">
        <v>1.0566898148148146E-2</v>
      </c>
      <c r="K27" s="106">
        <v>3</v>
      </c>
      <c r="L27" s="108">
        <f t="shared" si="0"/>
        <v>2.5430902777777774E-2</v>
      </c>
      <c r="M27" s="102">
        <f t="shared" si="2"/>
        <v>1.0003472222222219E-3</v>
      </c>
      <c r="N27" s="57">
        <f t="shared" si="1"/>
        <v>46.20846609012289</v>
      </c>
      <c r="O27" s="65" t="s">
        <v>18</v>
      </c>
      <c r="P27" s="64"/>
    </row>
    <row r="28" spans="1:18" ht="21.75" customHeight="1" x14ac:dyDescent="0.2">
      <c r="A28" s="58">
        <v>6</v>
      </c>
      <c r="B28" s="59">
        <v>46</v>
      </c>
      <c r="C28" s="59">
        <v>10034920687</v>
      </c>
      <c r="D28" s="60" t="s">
        <v>167</v>
      </c>
      <c r="E28" s="61" t="s">
        <v>168</v>
      </c>
      <c r="F28" s="62" t="s">
        <v>18</v>
      </c>
      <c r="G28" s="63" t="s">
        <v>63</v>
      </c>
      <c r="H28" s="108">
        <v>1.4910300925925928E-2</v>
      </c>
      <c r="I28" s="106">
        <v>7</v>
      </c>
      <c r="J28" s="108">
        <v>1.0572916666666666E-2</v>
      </c>
      <c r="K28" s="106">
        <v>4</v>
      </c>
      <c r="L28" s="108">
        <f t="shared" si="0"/>
        <v>2.5483217592592596E-2</v>
      </c>
      <c r="M28" s="102">
        <f t="shared" si="2"/>
        <v>1.0526620370370429E-3</v>
      </c>
      <c r="N28" s="57">
        <f t="shared" si="1"/>
        <v>46.103542234332423</v>
      </c>
      <c r="O28" s="65" t="s">
        <v>18</v>
      </c>
      <c r="P28" s="64"/>
    </row>
    <row r="29" spans="1:18" ht="21.75" customHeight="1" x14ac:dyDescent="0.2">
      <c r="A29" s="58">
        <v>7</v>
      </c>
      <c r="B29" s="59">
        <v>9</v>
      </c>
      <c r="C29" s="59">
        <v>10015856652</v>
      </c>
      <c r="D29" s="60" t="s">
        <v>110</v>
      </c>
      <c r="E29" s="61" t="s">
        <v>111</v>
      </c>
      <c r="F29" s="62" t="s">
        <v>18</v>
      </c>
      <c r="G29" s="63" t="s">
        <v>89</v>
      </c>
      <c r="H29" s="108">
        <v>1.5011111111111112E-2</v>
      </c>
      <c r="I29" s="106">
        <v>9</v>
      </c>
      <c r="J29" s="108">
        <v>1.0625810185185186E-2</v>
      </c>
      <c r="K29" s="106">
        <v>6</v>
      </c>
      <c r="L29" s="108">
        <f t="shared" si="0"/>
        <v>2.56369212962963E-2</v>
      </c>
      <c r="M29" s="102">
        <f t="shared" si="2"/>
        <v>1.2063657407407474E-3</v>
      </c>
      <c r="N29" s="57">
        <f t="shared" si="1"/>
        <v>45.832957110609485</v>
      </c>
      <c r="O29" s="65" t="s">
        <v>18</v>
      </c>
      <c r="P29" s="64"/>
    </row>
    <row r="30" spans="1:18" ht="21.75" customHeight="1" x14ac:dyDescent="0.2">
      <c r="A30" s="58">
        <v>8</v>
      </c>
      <c r="B30" s="59">
        <v>13</v>
      </c>
      <c r="C30" s="59">
        <v>10012927050</v>
      </c>
      <c r="D30" s="60" t="s">
        <v>102</v>
      </c>
      <c r="E30" s="61" t="s">
        <v>103</v>
      </c>
      <c r="F30" s="62" t="s">
        <v>17</v>
      </c>
      <c r="G30" s="63" t="s">
        <v>89</v>
      </c>
      <c r="H30" s="108">
        <v>1.4973958333333334E-2</v>
      </c>
      <c r="I30" s="106">
        <v>8</v>
      </c>
      <c r="J30" s="108">
        <v>1.077962962962963E-2</v>
      </c>
      <c r="K30" s="106">
        <v>11</v>
      </c>
      <c r="L30" s="108">
        <f t="shared" si="0"/>
        <v>2.5753587962962964E-2</v>
      </c>
      <c r="M30" s="102">
        <f t="shared" si="2"/>
        <v>1.3230324074074117E-3</v>
      </c>
      <c r="N30" s="57">
        <f t="shared" si="1"/>
        <v>45.626966292134831</v>
      </c>
      <c r="O30" s="65" t="s">
        <v>18</v>
      </c>
      <c r="P30" s="64"/>
    </row>
    <row r="31" spans="1:18" ht="21.75" customHeight="1" x14ac:dyDescent="0.2">
      <c r="A31" s="58">
        <v>9</v>
      </c>
      <c r="B31" s="59">
        <v>16</v>
      </c>
      <c r="C31" s="59">
        <v>10014388417</v>
      </c>
      <c r="D31" s="60" t="s">
        <v>108</v>
      </c>
      <c r="E31" s="61" t="s">
        <v>109</v>
      </c>
      <c r="F31" s="62" t="s">
        <v>18</v>
      </c>
      <c r="G31" s="63" t="s">
        <v>89</v>
      </c>
      <c r="H31" s="108">
        <v>1.5142708333333333E-2</v>
      </c>
      <c r="I31" s="106">
        <v>12</v>
      </c>
      <c r="J31" s="108">
        <v>1.0664583333333333E-2</v>
      </c>
      <c r="K31" s="106">
        <v>7</v>
      </c>
      <c r="L31" s="108">
        <f t="shared" si="0"/>
        <v>2.5807291666666666E-2</v>
      </c>
      <c r="M31" s="102">
        <f t="shared" si="2"/>
        <v>1.3767361111111133E-3</v>
      </c>
      <c r="N31" s="57">
        <f t="shared" si="1"/>
        <v>45.524663677130043</v>
      </c>
      <c r="O31" s="65" t="s">
        <v>18</v>
      </c>
      <c r="P31" s="64"/>
    </row>
    <row r="32" spans="1:18" ht="21.75" customHeight="1" x14ac:dyDescent="0.2">
      <c r="A32" s="58">
        <v>10</v>
      </c>
      <c r="B32" s="59">
        <v>15</v>
      </c>
      <c r="C32" s="59">
        <v>10034907755</v>
      </c>
      <c r="D32" s="60" t="s">
        <v>201</v>
      </c>
      <c r="E32" s="61" t="s">
        <v>202</v>
      </c>
      <c r="F32" s="62" t="s">
        <v>18</v>
      </c>
      <c r="G32" s="63" t="s">
        <v>47</v>
      </c>
      <c r="H32" s="108">
        <v>1.5145138888888889E-2</v>
      </c>
      <c r="I32" s="106">
        <v>13</v>
      </c>
      <c r="J32" s="108">
        <v>1.0684953703703703E-2</v>
      </c>
      <c r="K32" s="106">
        <v>8</v>
      </c>
      <c r="L32" s="108">
        <f t="shared" si="0"/>
        <v>2.5830092592592592E-2</v>
      </c>
      <c r="M32" s="102">
        <f t="shared" si="2"/>
        <v>1.3995370370370394E-3</v>
      </c>
      <c r="N32" s="57">
        <f t="shared" si="1"/>
        <v>45.483870967741936</v>
      </c>
      <c r="O32" s="65" t="s">
        <v>18</v>
      </c>
      <c r="P32" s="64"/>
    </row>
    <row r="33" spans="1:16" ht="21.75" customHeight="1" x14ac:dyDescent="0.2">
      <c r="A33" s="58">
        <v>11</v>
      </c>
      <c r="B33" s="59">
        <v>34</v>
      </c>
      <c r="C33" s="59">
        <v>10009194772</v>
      </c>
      <c r="D33" s="60" t="s">
        <v>225</v>
      </c>
      <c r="E33" s="61" t="s">
        <v>226</v>
      </c>
      <c r="F33" s="62" t="s">
        <v>35</v>
      </c>
      <c r="G33" s="63" t="s">
        <v>80</v>
      </c>
      <c r="H33" s="108">
        <v>1.5209722222222223E-2</v>
      </c>
      <c r="I33" s="106">
        <v>15</v>
      </c>
      <c r="J33" s="108">
        <v>1.07125E-2</v>
      </c>
      <c r="K33" s="106">
        <v>9</v>
      </c>
      <c r="L33" s="108">
        <f t="shared" si="0"/>
        <v>2.5922222222222221E-2</v>
      </c>
      <c r="M33" s="102">
        <f t="shared" si="2"/>
        <v>1.4916666666666689E-3</v>
      </c>
      <c r="N33" s="57">
        <f t="shared" si="1"/>
        <v>45.321428571428569</v>
      </c>
      <c r="O33" s="65" t="s">
        <v>18</v>
      </c>
      <c r="P33" s="64"/>
    </row>
    <row r="34" spans="1:16" ht="21.75" customHeight="1" x14ac:dyDescent="0.2">
      <c r="A34" s="58">
        <v>12</v>
      </c>
      <c r="B34" s="59">
        <v>38</v>
      </c>
      <c r="C34" s="59">
        <v>10036078122</v>
      </c>
      <c r="D34" s="60" t="s">
        <v>151</v>
      </c>
      <c r="E34" s="61" t="s">
        <v>152</v>
      </c>
      <c r="F34" s="62" t="s">
        <v>17</v>
      </c>
      <c r="G34" s="63" t="s">
        <v>76</v>
      </c>
      <c r="H34" s="108">
        <v>1.5175000000000001E-2</v>
      </c>
      <c r="I34" s="106">
        <v>14</v>
      </c>
      <c r="J34" s="108">
        <v>1.0814930555555555E-2</v>
      </c>
      <c r="K34" s="106">
        <v>14</v>
      </c>
      <c r="L34" s="108">
        <f t="shared" si="0"/>
        <v>2.5989930555555554E-2</v>
      </c>
      <c r="M34" s="102">
        <f t="shared" si="2"/>
        <v>1.5593750000000017E-3</v>
      </c>
      <c r="N34" s="57">
        <f t="shared" si="1"/>
        <v>45.200356188780049</v>
      </c>
      <c r="O34" s="65" t="s">
        <v>18</v>
      </c>
      <c r="P34" s="64"/>
    </row>
    <row r="35" spans="1:16" ht="21.75" customHeight="1" x14ac:dyDescent="0.2">
      <c r="A35" s="58">
        <v>13</v>
      </c>
      <c r="B35" s="59">
        <v>55</v>
      </c>
      <c r="C35" s="59">
        <v>10036097623</v>
      </c>
      <c r="D35" s="60" t="s">
        <v>87</v>
      </c>
      <c r="E35" s="61" t="s">
        <v>88</v>
      </c>
      <c r="F35" s="62" t="s">
        <v>18</v>
      </c>
      <c r="G35" s="63" t="s">
        <v>89</v>
      </c>
      <c r="H35" s="108">
        <v>1.5213078703703704E-2</v>
      </c>
      <c r="I35" s="106">
        <v>16</v>
      </c>
      <c r="J35" s="108">
        <v>1.084236111111111E-2</v>
      </c>
      <c r="K35" s="106">
        <v>15</v>
      </c>
      <c r="L35" s="108">
        <f t="shared" si="0"/>
        <v>2.6055439814814813E-2</v>
      </c>
      <c r="M35" s="102">
        <f t="shared" si="2"/>
        <v>1.6248842592592599E-3</v>
      </c>
      <c r="N35" s="57">
        <f t="shared" si="1"/>
        <v>45.099955575299866</v>
      </c>
      <c r="O35" s="65" t="s">
        <v>17</v>
      </c>
      <c r="P35" s="64"/>
    </row>
    <row r="36" spans="1:16" ht="21.75" customHeight="1" x14ac:dyDescent="0.2">
      <c r="A36" s="58">
        <v>14</v>
      </c>
      <c r="B36" s="59">
        <v>2</v>
      </c>
      <c r="C36" s="59">
        <v>10008687847</v>
      </c>
      <c r="D36" s="60" t="s">
        <v>61</v>
      </c>
      <c r="E36" s="61" t="s">
        <v>62</v>
      </c>
      <c r="F36" s="62" t="s">
        <v>18</v>
      </c>
      <c r="G36" s="63" t="s">
        <v>63</v>
      </c>
      <c r="H36" s="108">
        <v>1.5057060185185185E-2</v>
      </c>
      <c r="I36" s="106">
        <v>10</v>
      </c>
      <c r="J36" s="108">
        <v>1.1040625E-2</v>
      </c>
      <c r="K36" s="106">
        <v>20</v>
      </c>
      <c r="L36" s="108">
        <f t="shared" si="0"/>
        <v>2.6097685185185186E-2</v>
      </c>
      <c r="M36" s="102">
        <f t="shared" si="2"/>
        <v>1.667129629629633E-3</v>
      </c>
      <c r="N36" s="57">
        <f t="shared" si="1"/>
        <v>45.019955654101992</v>
      </c>
      <c r="O36" s="65" t="s">
        <v>17</v>
      </c>
      <c r="P36" s="64"/>
    </row>
    <row r="37" spans="1:16" ht="21.75" customHeight="1" x14ac:dyDescent="0.2">
      <c r="A37" s="58">
        <v>15</v>
      </c>
      <c r="B37" s="59">
        <v>87</v>
      </c>
      <c r="C37" s="59">
        <v>10034942919</v>
      </c>
      <c r="D37" s="60" t="s">
        <v>183</v>
      </c>
      <c r="E37" s="61" t="s">
        <v>184</v>
      </c>
      <c r="F37" s="62" t="s">
        <v>18</v>
      </c>
      <c r="G37" s="63" t="s">
        <v>76</v>
      </c>
      <c r="H37" s="108">
        <v>1.5102662037037036E-2</v>
      </c>
      <c r="I37" s="106">
        <v>11</v>
      </c>
      <c r="J37" s="108">
        <v>1.1072916666666667E-2</v>
      </c>
      <c r="K37" s="106">
        <v>21</v>
      </c>
      <c r="L37" s="108">
        <f t="shared" si="0"/>
        <v>2.6175578703703704E-2</v>
      </c>
      <c r="M37" s="102">
        <f t="shared" si="2"/>
        <v>1.7450231481481518E-3</v>
      </c>
      <c r="N37" s="57">
        <f t="shared" si="1"/>
        <v>44.88063660477453</v>
      </c>
      <c r="O37" s="65" t="s">
        <v>17</v>
      </c>
      <c r="P37" s="64"/>
    </row>
    <row r="38" spans="1:16" ht="21.75" customHeight="1" x14ac:dyDescent="0.2">
      <c r="A38" s="58">
        <v>16</v>
      </c>
      <c r="B38" s="59">
        <v>27</v>
      </c>
      <c r="C38" s="59">
        <v>10052694121</v>
      </c>
      <c r="D38" s="60" t="s">
        <v>222</v>
      </c>
      <c r="E38" s="61" t="s">
        <v>223</v>
      </c>
      <c r="F38" s="62" t="s">
        <v>18</v>
      </c>
      <c r="G38" s="63" t="s">
        <v>80</v>
      </c>
      <c r="H38" s="108">
        <v>1.4695370370370371E-2</v>
      </c>
      <c r="I38" s="106">
        <v>4</v>
      </c>
      <c r="J38" s="108">
        <v>1.1482870370370371E-2</v>
      </c>
      <c r="K38" s="106">
        <v>49</v>
      </c>
      <c r="L38" s="108">
        <f t="shared" si="0"/>
        <v>2.6178240740740742E-2</v>
      </c>
      <c r="M38" s="102">
        <f t="shared" si="2"/>
        <v>1.7476851851851889E-3</v>
      </c>
      <c r="N38" s="57">
        <f t="shared" si="1"/>
        <v>44.88063660477453</v>
      </c>
      <c r="O38" s="65" t="s">
        <v>17</v>
      </c>
      <c r="P38" s="64"/>
    </row>
    <row r="39" spans="1:16" ht="21.75" customHeight="1" x14ac:dyDescent="0.2">
      <c r="A39" s="58">
        <v>17</v>
      </c>
      <c r="B39" s="59">
        <v>51</v>
      </c>
      <c r="C39" s="59">
        <v>10015079844</v>
      </c>
      <c r="D39" s="60" t="s">
        <v>153</v>
      </c>
      <c r="E39" s="61" t="s">
        <v>154</v>
      </c>
      <c r="F39" s="62" t="s">
        <v>18</v>
      </c>
      <c r="G39" s="63" t="s">
        <v>155</v>
      </c>
      <c r="H39" s="108">
        <v>1.5320138888888888E-2</v>
      </c>
      <c r="I39" s="106">
        <v>18</v>
      </c>
      <c r="J39" s="108">
        <v>1.0876967592592593E-2</v>
      </c>
      <c r="K39" s="106">
        <v>16</v>
      </c>
      <c r="L39" s="108">
        <f t="shared" si="0"/>
        <v>2.6197106481481481E-2</v>
      </c>
      <c r="M39" s="102">
        <f t="shared" si="2"/>
        <v>1.7665509259259284E-3</v>
      </c>
      <c r="N39" s="57">
        <f t="shared" si="1"/>
        <v>44.860804242156426</v>
      </c>
      <c r="O39" s="65" t="s">
        <v>17</v>
      </c>
      <c r="P39" s="64"/>
    </row>
    <row r="40" spans="1:16" ht="21.75" customHeight="1" x14ac:dyDescent="0.2">
      <c r="A40" s="58">
        <v>18</v>
      </c>
      <c r="B40" s="59">
        <v>41</v>
      </c>
      <c r="C40" s="59">
        <v>10005408742</v>
      </c>
      <c r="D40" s="60" t="s">
        <v>135</v>
      </c>
      <c r="E40" s="61" t="s">
        <v>136</v>
      </c>
      <c r="F40" s="62" t="s">
        <v>35</v>
      </c>
      <c r="G40" s="63" t="s">
        <v>80</v>
      </c>
      <c r="H40" s="108">
        <v>1.9735300925925927E-2</v>
      </c>
      <c r="I40" s="106">
        <v>79</v>
      </c>
      <c r="J40" s="108">
        <v>6.5481481481481493E-3</v>
      </c>
      <c r="K40" s="106">
        <v>1</v>
      </c>
      <c r="L40" s="108">
        <f t="shared" si="0"/>
        <v>2.6283449074074077E-2</v>
      </c>
      <c r="M40" s="102">
        <f t="shared" si="2"/>
        <v>1.8528935185185245E-3</v>
      </c>
      <c r="N40" s="57">
        <f t="shared" si="1"/>
        <v>44.702774108322323</v>
      </c>
      <c r="O40" s="65" t="s">
        <v>17</v>
      </c>
      <c r="P40" s="64"/>
    </row>
    <row r="41" spans="1:16" ht="21.75" customHeight="1" x14ac:dyDescent="0.2">
      <c r="A41" s="58">
        <v>19</v>
      </c>
      <c r="B41" s="59">
        <v>12</v>
      </c>
      <c r="C41" s="59">
        <v>10058295869</v>
      </c>
      <c r="D41" s="60" t="s">
        <v>90</v>
      </c>
      <c r="E41" s="61" t="s">
        <v>91</v>
      </c>
      <c r="F41" s="62" t="s">
        <v>18</v>
      </c>
      <c r="G41" s="63" t="s">
        <v>63</v>
      </c>
      <c r="H41" s="108">
        <v>1.5532754629629629E-2</v>
      </c>
      <c r="I41" s="106">
        <v>26</v>
      </c>
      <c r="J41" s="108">
        <v>1.0794212962962964E-2</v>
      </c>
      <c r="K41" s="106">
        <v>12</v>
      </c>
      <c r="L41" s="108">
        <f t="shared" si="0"/>
        <v>2.6326967592592593E-2</v>
      </c>
      <c r="M41" s="102">
        <f>L41-$L$23</f>
        <v>1.8964120370370402E-3</v>
      </c>
      <c r="N41" s="57">
        <f t="shared" si="1"/>
        <v>44.624175824175822</v>
      </c>
      <c r="O41" s="65" t="s">
        <v>17</v>
      </c>
      <c r="P41" s="64"/>
    </row>
    <row r="42" spans="1:16" ht="21.75" customHeight="1" x14ac:dyDescent="0.2">
      <c r="A42" s="58">
        <v>20</v>
      </c>
      <c r="B42" s="59">
        <v>17</v>
      </c>
      <c r="C42" s="59">
        <v>10036035177</v>
      </c>
      <c r="D42" s="60" t="s">
        <v>74</v>
      </c>
      <c r="E42" s="61" t="s">
        <v>75</v>
      </c>
      <c r="F42" s="62" t="s">
        <v>18</v>
      </c>
      <c r="G42" s="63" t="s">
        <v>76</v>
      </c>
      <c r="H42" s="108">
        <v>1.5421180555555554E-2</v>
      </c>
      <c r="I42" s="106">
        <v>20</v>
      </c>
      <c r="J42" s="108">
        <v>1.0917824074074073E-2</v>
      </c>
      <c r="K42" s="106">
        <v>17</v>
      </c>
      <c r="L42" s="108">
        <f t="shared" si="0"/>
        <v>2.6339004629629625E-2</v>
      </c>
      <c r="M42" s="102">
        <f t="shared" si="2"/>
        <v>1.9084490740740728E-3</v>
      </c>
      <c r="N42" s="57">
        <f t="shared" si="1"/>
        <v>44.604569420035148</v>
      </c>
      <c r="O42" s="65" t="s">
        <v>17</v>
      </c>
      <c r="P42" s="64"/>
    </row>
    <row r="43" spans="1:16" ht="21.75" customHeight="1" x14ac:dyDescent="0.2">
      <c r="A43" s="58">
        <v>21</v>
      </c>
      <c r="B43" s="59">
        <v>62</v>
      </c>
      <c r="C43" s="59">
        <v>10002652528</v>
      </c>
      <c r="D43" s="60" t="s">
        <v>141</v>
      </c>
      <c r="E43" s="61" t="s">
        <v>142</v>
      </c>
      <c r="F43" s="62" t="s">
        <v>35</v>
      </c>
      <c r="G43" s="63" t="s">
        <v>143</v>
      </c>
      <c r="H43" s="108">
        <v>1.5268171296296295E-2</v>
      </c>
      <c r="I43" s="106">
        <v>17</v>
      </c>
      <c r="J43" s="108">
        <v>1.1170023148148148E-2</v>
      </c>
      <c r="K43" s="106">
        <v>30</v>
      </c>
      <c r="L43" s="108">
        <f t="shared" si="0"/>
        <v>2.6438194444444445E-2</v>
      </c>
      <c r="M43" s="102">
        <f t="shared" si="2"/>
        <v>2.0076388888888921E-3</v>
      </c>
      <c r="N43" s="57">
        <f t="shared" si="1"/>
        <v>44.448336252189144</v>
      </c>
      <c r="O43" s="65"/>
      <c r="P43" s="64"/>
    </row>
    <row r="44" spans="1:16" ht="21.75" customHeight="1" x14ac:dyDescent="0.2">
      <c r="A44" s="58">
        <v>22</v>
      </c>
      <c r="B44" s="59">
        <v>25</v>
      </c>
      <c r="C44" s="59">
        <v>10036058217</v>
      </c>
      <c r="D44" s="60" t="s">
        <v>67</v>
      </c>
      <c r="E44" s="61" t="s">
        <v>68</v>
      </c>
      <c r="F44" s="62" t="s">
        <v>18</v>
      </c>
      <c r="G44" s="63" t="s">
        <v>60</v>
      </c>
      <c r="H44" s="108">
        <v>1.5467592592592594E-2</v>
      </c>
      <c r="I44" s="106">
        <v>22</v>
      </c>
      <c r="J44" s="108">
        <v>1.099074074074074E-2</v>
      </c>
      <c r="K44" s="106">
        <v>18</v>
      </c>
      <c r="L44" s="108">
        <f t="shared" si="0"/>
        <v>2.6458333333333334E-2</v>
      </c>
      <c r="M44" s="102">
        <f t="shared" si="2"/>
        <v>2.0277777777777811E-3</v>
      </c>
      <c r="N44" s="57">
        <f t="shared" si="1"/>
        <v>44.409448818897637</v>
      </c>
      <c r="O44" s="65"/>
      <c r="P44" s="64"/>
    </row>
    <row r="45" spans="1:16" ht="21.75" customHeight="1" x14ac:dyDescent="0.2">
      <c r="A45" s="58">
        <v>23</v>
      </c>
      <c r="B45" s="59">
        <v>30</v>
      </c>
      <c r="C45" s="59">
        <v>10009484257</v>
      </c>
      <c r="D45" s="60" t="s">
        <v>83</v>
      </c>
      <c r="E45" s="61" t="s">
        <v>84</v>
      </c>
      <c r="F45" s="62" t="s">
        <v>18</v>
      </c>
      <c r="G45" s="63" t="s">
        <v>63</v>
      </c>
      <c r="H45" s="108">
        <v>1.5591435185185186E-2</v>
      </c>
      <c r="I45" s="106">
        <v>29</v>
      </c>
      <c r="J45" s="108">
        <v>1.1004050925925926E-2</v>
      </c>
      <c r="K45" s="106">
        <v>19</v>
      </c>
      <c r="L45" s="108">
        <f t="shared" si="0"/>
        <v>2.6595486111111111E-2</v>
      </c>
      <c r="M45" s="102">
        <f t="shared" si="2"/>
        <v>2.1649305555555588E-3</v>
      </c>
      <c r="N45" s="57">
        <f t="shared" si="1"/>
        <v>44.177545691906005</v>
      </c>
      <c r="O45" s="66"/>
      <c r="P45" s="64"/>
    </row>
    <row r="46" spans="1:16" ht="21.75" customHeight="1" x14ac:dyDescent="0.2">
      <c r="A46" s="58">
        <v>24</v>
      </c>
      <c r="B46" s="59">
        <v>60</v>
      </c>
      <c r="C46" s="59">
        <v>10008705227</v>
      </c>
      <c r="D46" s="60" t="s">
        <v>64</v>
      </c>
      <c r="E46" s="61" t="s">
        <v>65</v>
      </c>
      <c r="F46" s="62" t="s">
        <v>18</v>
      </c>
      <c r="G46" s="63" t="s">
        <v>66</v>
      </c>
      <c r="H46" s="108">
        <v>1.5505092592592591E-2</v>
      </c>
      <c r="I46" s="106">
        <v>24</v>
      </c>
      <c r="J46" s="108">
        <v>1.1161226851851851E-2</v>
      </c>
      <c r="K46" s="106">
        <v>29</v>
      </c>
      <c r="L46" s="108">
        <f t="shared" si="0"/>
        <v>2.666631944444444E-2</v>
      </c>
      <c r="M46" s="102">
        <f t="shared" si="2"/>
        <v>2.2357638888888878E-3</v>
      </c>
      <c r="N46" s="57">
        <f t="shared" si="1"/>
        <v>44.0625</v>
      </c>
      <c r="O46" s="66"/>
      <c r="P46" s="64"/>
    </row>
    <row r="47" spans="1:16" ht="21.75" customHeight="1" x14ac:dyDescent="0.2">
      <c r="A47" s="58">
        <v>25</v>
      </c>
      <c r="B47" s="59">
        <v>24</v>
      </c>
      <c r="C47" s="59">
        <v>10049916382</v>
      </c>
      <c r="D47" s="60" t="s">
        <v>127</v>
      </c>
      <c r="E47" s="61" t="s">
        <v>128</v>
      </c>
      <c r="F47" s="62" t="s">
        <v>18</v>
      </c>
      <c r="G47" s="63" t="s">
        <v>76</v>
      </c>
      <c r="H47" s="108">
        <v>1.5553819444444445E-2</v>
      </c>
      <c r="I47" s="106">
        <v>28</v>
      </c>
      <c r="J47" s="108">
        <v>1.1127199074074076E-2</v>
      </c>
      <c r="K47" s="106">
        <v>25</v>
      </c>
      <c r="L47" s="108">
        <f t="shared" si="0"/>
        <v>2.6681018518518521E-2</v>
      </c>
      <c r="M47" s="102">
        <f>L47-$L$23</f>
        <v>2.250462962962968E-3</v>
      </c>
      <c r="N47" s="57">
        <f t="shared" si="1"/>
        <v>44.043383947939262</v>
      </c>
      <c r="O47" s="66"/>
      <c r="P47" s="64"/>
    </row>
    <row r="48" spans="1:16" ht="21.75" customHeight="1" x14ac:dyDescent="0.2">
      <c r="A48" s="58">
        <v>26</v>
      </c>
      <c r="B48" s="59">
        <v>68</v>
      </c>
      <c r="C48" s="59">
        <v>10060880315</v>
      </c>
      <c r="D48" s="60" t="s">
        <v>236</v>
      </c>
      <c r="E48" s="61" t="s">
        <v>237</v>
      </c>
      <c r="F48" s="62" t="s">
        <v>39</v>
      </c>
      <c r="G48" s="63" t="s">
        <v>238</v>
      </c>
      <c r="H48" s="108">
        <v>1.5520833333333333E-2</v>
      </c>
      <c r="I48" s="106">
        <v>25</v>
      </c>
      <c r="J48" s="108">
        <v>1.1173148148148147E-2</v>
      </c>
      <c r="K48" s="106">
        <v>31</v>
      </c>
      <c r="L48" s="108">
        <f t="shared" si="0"/>
        <v>2.6693981481481478E-2</v>
      </c>
      <c r="M48" s="102">
        <f>L48-$L$23</f>
        <v>2.2634259259259257E-3</v>
      </c>
      <c r="N48" s="57">
        <f t="shared" si="1"/>
        <v>44.024284475281874</v>
      </c>
      <c r="O48" s="66"/>
      <c r="P48" s="64"/>
    </row>
    <row r="49" spans="1:18" ht="21.75" customHeight="1" x14ac:dyDescent="0.2">
      <c r="A49" s="58">
        <v>27</v>
      </c>
      <c r="B49" s="59">
        <v>65</v>
      </c>
      <c r="C49" s="59">
        <v>10010085960</v>
      </c>
      <c r="D49" s="60" t="s">
        <v>97</v>
      </c>
      <c r="E49" s="61" t="s">
        <v>98</v>
      </c>
      <c r="F49" s="62" t="s">
        <v>18</v>
      </c>
      <c r="G49" s="63" t="s">
        <v>96</v>
      </c>
      <c r="H49" s="108">
        <v>1.5421064814814816E-2</v>
      </c>
      <c r="I49" s="106">
        <v>19</v>
      </c>
      <c r="J49" s="108">
        <v>1.1312037037037035E-2</v>
      </c>
      <c r="K49" s="106">
        <v>39</v>
      </c>
      <c r="L49" s="108">
        <f t="shared" si="0"/>
        <v>2.6733101851851852E-2</v>
      </c>
      <c r="M49" s="102">
        <f t="shared" si="2"/>
        <v>2.3025462962962991E-3</v>
      </c>
      <c r="N49" s="57">
        <f t="shared" si="1"/>
        <v>43.948051948051948</v>
      </c>
      <c r="O49" s="66"/>
      <c r="P49" s="64"/>
    </row>
    <row r="50" spans="1:18" ht="21.75" customHeight="1" x14ac:dyDescent="0.2">
      <c r="A50" s="58">
        <v>28</v>
      </c>
      <c r="B50" s="59">
        <v>64</v>
      </c>
      <c r="C50" s="59">
        <v>10095787480</v>
      </c>
      <c r="D50" s="60" t="s">
        <v>112</v>
      </c>
      <c r="E50" s="61" t="s">
        <v>113</v>
      </c>
      <c r="F50" s="62" t="s">
        <v>17</v>
      </c>
      <c r="G50" s="63" t="s">
        <v>47</v>
      </c>
      <c r="H50" s="108">
        <v>1.5471527777777778E-2</v>
      </c>
      <c r="I50" s="106">
        <v>23</v>
      </c>
      <c r="J50" s="108">
        <v>1.1354282407407407E-2</v>
      </c>
      <c r="K50" s="106">
        <v>41</v>
      </c>
      <c r="L50" s="108">
        <f t="shared" si="0"/>
        <v>2.6825810185185185E-2</v>
      </c>
      <c r="M50" s="102">
        <f t="shared" si="2"/>
        <v>2.3952546296296326E-3</v>
      </c>
      <c r="N50" s="57">
        <f t="shared" si="1"/>
        <v>43.79637618636756</v>
      </c>
      <c r="O50" s="66"/>
      <c r="P50" s="64"/>
    </row>
    <row r="51" spans="1:18" ht="21.75" customHeight="1" x14ac:dyDescent="0.2">
      <c r="A51" s="58">
        <v>29</v>
      </c>
      <c r="B51" s="59">
        <v>22</v>
      </c>
      <c r="C51" s="59">
        <v>10036028410</v>
      </c>
      <c r="D51" s="60" t="s">
        <v>104</v>
      </c>
      <c r="E51" s="61" t="s">
        <v>105</v>
      </c>
      <c r="F51" s="62" t="s">
        <v>18</v>
      </c>
      <c r="G51" s="63" t="s">
        <v>63</v>
      </c>
      <c r="H51" s="108">
        <v>1.5710648148148151E-2</v>
      </c>
      <c r="I51" s="106">
        <v>33</v>
      </c>
      <c r="J51" s="108">
        <v>1.1135185185185185E-2</v>
      </c>
      <c r="K51" s="106">
        <v>26</v>
      </c>
      <c r="L51" s="108">
        <f t="shared" si="0"/>
        <v>2.6845833333333336E-2</v>
      </c>
      <c r="M51" s="102">
        <f t="shared" si="2"/>
        <v>2.4152777777777835E-3</v>
      </c>
      <c r="N51" s="57">
        <f t="shared" si="1"/>
        <v>43.777490297542045</v>
      </c>
      <c r="O51" s="66"/>
      <c r="P51" s="64"/>
    </row>
    <row r="52" spans="1:18" ht="21.75" customHeight="1" x14ac:dyDescent="0.2">
      <c r="A52" s="58">
        <v>30</v>
      </c>
      <c r="B52" s="59">
        <v>57</v>
      </c>
      <c r="C52" s="59">
        <v>10034975049</v>
      </c>
      <c r="D52" s="60" t="s">
        <v>114</v>
      </c>
      <c r="E52" s="61" t="s">
        <v>115</v>
      </c>
      <c r="F52" s="62" t="s">
        <v>18</v>
      </c>
      <c r="G52" s="63" t="s">
        <v>76</v>
      </c>
      <c r="H52" s="108">
        <v>1.5603703703703705E-2</v>
      </c>
      <c r="I52" s="106">
        <v>30</v>
      </c>
      <c r="J52" s="108">
        <v>1.1243287037037038E-2</v>
      </c>
      <c r="K52" s="106">
        <v>35</v>
      </c>
      <c r="L52" s="108">
        <f t="shared" ref="L52:L87" si="3">SUM(H52,J52)</f>
        <v>2.6846990740740741E-2</v>
      </c>
      <c r="M52" s="102">
        <f t="shared" si="2"/>
        <v>2.4164351851851881E-3</v>
      </c>
      <c r="N52" s="57">
        <f t="shared" si="1"/>
        <v>43.758620689655174</v>
      </c>
      <c r="O52" s="66"/>
      <c r="P52" s="64"/>
    </row>
    <row r="53" spans="1:18" ht="21.75" customHeight="1" x14ac:dyDescent="0.2">
      <c r="A53" s="58">
        <v>31</v>
      </c>
      <c r="B53" s="59">
        <v>77</v>
      </c>
      <c r="C53" s="59">
        <v>10053688268</v>
      </c>
      <c r="D53" s="60" t="s">
        <v>185</v>
      </c>
      <c r="E53" s="61" t="s">
        <v>186</v>
      </c>
      <c r="F53" s="62" t="s">
        <v>17</v>
      </c>
      <c r="G53" s="63" t="s">
        <v>60</v>
      </c>
      <c r="H53" s="108">
        <v>1.5461458333333336E-2</v>
      </c>
      <c r="I53" s="106">
        <v>21</v>
      </c>
      <c r="J53" s="108">
        <v>1.1445023148148147E-2</v>
      </c>
      <c r="K53" s="106">
        <v>46</v>
      </c>
      <c r="L53" s="108">
        <f t="shared" si="3"/>
        <v>2.6906481481481483E-2</v>
      </c>
      <c r="M53" s="102">
        <f t="shared" si="2"/>
        <v>2.47592592592593E-3</v>
      </c>
      <c r="N53" s="57">
        <f t="shared" si="1"/>
        <v>43.664516129032265</v>
      </c>
      <c r="O53" s="66"/>
      <c r="P53" s="64"/>
    </row>
    <row r="54" spans="1:18" ht="21.75" customHeight="1" x14ac:dyDescent="0.2">
      <c r="A54" s="58">
        <v>32</v>
      </c>
      <c r="B54" s="59">
        <v>61</v>
      </c>
      <c r="C54" s="59">
        <v>10013773273</v>
      </c>
      <c r="D54" s="60" t="s">
        <v>92</v>
      </c>
      <c r="E54" s="61" t="s">
        <v>93</v>
      </c>
      <c r="F54" s="62" t="s">
        <v>18</v>
      </c>
      <c r="G54" s="63" t="s">
        <v>80</v>
      </c>
      <c r="H54" s="108">
        <v>1.5547569444444444E-2</v>
      </c>
      <c r="I54" s="106">
        <v>27</v>
      </c>
      <c r="J54" s="108">
        <v>1.1402546296296298E-2</v>
      </c>
      <c r="K54" s="106">
        <v>43</v>
      </c>
      <c r="L54" s="108">
        <f t="shared" si="3"/>
        <v>2.6950115740740743E-2</v>
      </c>
      <c r="M54" s="102">
        <f t="shared" si="2"/>
        <v>2.5195601851851906E-3</v>
      </c>
      <c r="N54" s="57">
        <f t="shared" si="1"/>
        <v>43.608247422680414</v>
      </c>
      <c r="O54" s="66"/>
      <c r="P54" s="64"/>
    </row>
    <row r="55" spans="1:18" ht="21.75" customHeight="1" x14ac:dyDescent="0.2">
      <c r="A55" s="58">
        <v>33</v>
      </c>
      <c r="B55" s="59">
        <v>8</v>
      </c>
      <c r="C55" s="59">
        <v>10005747535</v>
      </c>
      <c r="D55" s="60" t="s">
        <v>72</v>
      </c>
      <c r="E55" s="61" t="s">
        <v>73</v>
      </c>
      <c r="F55" s="62" t="s">
        <v>18</v>
      </c>
      <c r="G55" s="63" t="s">
        <v>63</v>
      </c>
      <c r="H55" s="108">
        <v>1.5666782407407407E-2</v>
      </c>
      <c r="I55" s="106">
        <v>32</v>
      </c>
      <c r="J55" s="108">
        <v>1.1287962962962963E-2</v>
      </c>
      <c r="K55" s="106">
        <v>37</v>
      </c>
      <c r="L55" s="108">
        <f t="shared" si="3"/>
        <v>2.6954745370370368E-2</v>
      </c>
      <c r="M55" s="102">
        <f t="shared" si="2"/>
        <v>2.5241898148148159E-3</v>
      </c>
      <c r="N55" s="57">
        <f t="shared" si="1"/>
        <v>43.589523400601117</v>
      </c>
      <c r="O55" s="66"/>
      <c r="P55" s="64"/>
    </row>
    <row r="56" spans="1:18" ht="21.75" customHeight="1" x14ac:dyDescent="0.2">
      <c r="A56" s="58">
        <v>34</v>
      </c>
      <c r="B56" s="59">
        <v>56</v>
      </c>
      <c r="C56" s="59">
        <v>10036087115</v>
      </c>
      <c r="D56" s="60" t="s">
        <v>171</v>
      </c>
      <c r="E56" s="61" t="s">
        <v>172</v>
      </c>
      <c r="F56" s="62" t="s">
        <v>18</v>
      </c>
      <c r="G56" s="63" t="s">
        <v>63</v>
      </c>
      <c r="H56" s="108">
        <v>1.562372685185185E-2</v>
      </c>
      <c r="I56" s="106">
        <v>31</v>
      </c>
      <c r="J56" s="108">
        <v>1.1409490740740741E-2</v>
      </c>
      <c r="K56" s="106">
        <v>45</v>
      </c>
      <c r="L56" s="108">
        <f t="shared" si="3"/>
        <v>2.7033217592592591E-2</v>
      </c>
      <c r="M56" s="102">
        <f t="shared" si="2"/>
        <v>2.6026620370370387E-3</v>
      </c>
      <c r="N56" s="57">
        <f t="shared" si="1"/>
        <v>43.458904109589042</v>
      </c>
      <c r="O56" s="66"/>
      <c r="P56" s="64"/>
    </row>
    <row r="57" spans="1:18" ht="21.75" customHeight="1" x14ac:dyDescent="0.2">
      <c r="A57" s="58">
        <v>35</v>
      </c>
      <c r="B57" s="59">
        <v>39</v>
      </c>
      <c r="C57" s="59">
        <v>10014927270</v>
      </c>
      <c r="D57" s="60" t="s">
        <v>94</v>
      </c>
      <c r="E57" s="61" t="s">
        <v>95</v>
      </c>
      <c r="F57" s="62" t="s">
        <v>18</v>
      </c>
      <c r="G57" s="63" t="s">
        <v>96</v>
      </c>
      <c r="H57" s="108">
        <v>1.5820601851851853E-2</v>
      </c>
      <c r="I57" s="106">
        <v>34</v>
      </c>
      <c r="J57" s="108">
        <v>1.1232407407407408E-2</v>
      </c>
      <c r="K57" s="106">
        <v>33</v>
      </c>
      <c r="L57" s="108">
        <f t="shared" si="3"/>
        <v>2.7053009259259263E-2</v>
      </c>
      <c r="M57" s="102">
        <f t="shared" si="2"/>
        <v>2.6224537037037102E-3</v>
      </c>
      <c r="N57" s="57">
        <f t="shared" si="1"/>
        <v>43.440308087291399</v>
      </c>
      <c r="O57" s="66"/>
      <c r="P57" s="64"/>
    </row>
    <row r="58" spans="1:18" ht="21.75" customHeight="1" x14ac:dyDescent="0.2">
      <c r="A58" s="58">
        <v>36</v>
      </c>
      <c r="B58" s="59">
        <v>45</v>
      </c>
      <c r="C58" s="59">
        <v>10034968682</v>
      </c>
      <c r="D58" s="60" t="s">
        <v>243</v>
      </c>
      <c r="E58" s="61" t="s">
        <v>244</v>
      </c>
      <c r="F58" s="62" t="s">
        <v>17</v>
      </c>
      <c r="G58" s="63" t="s">
        <v>129</v>
      </c>
      <c r="H58" s="108">
        <v>1.5964120370370368E-2</v>
      </c>
      <c r="I58" s="106">
        <v>38</v>
      </c>
      <c r="J58" s="108">
        <v>1.1106481481481481E-2</v>
      </c>
      <c r="K58" s="106">
        <v>24</v>
      </c>
      <c r="L58" s="108">
        <f t="shared" si="3"/>
        <v>2.7070601851851849E-2</v>
      </c>
      <c r="M58" s="102">
        <f t="shared" si="2"/>
        <v>2.6400462962962966E-3</v>
      </c>
      <c r="N58" s="57">
        <f t="shared" si="1"/>
        <v>43.403163745190255</v>
      </c>
      <c r="O58" s="66"/>
      <c r="P58" s="64"/>
    </row>
    <row r="59" spans="1:18" ht="21.75" customHeight="1" x14ac:dyDescent="0.2">
      <c r="A59" s="58">
        <v>37</v>
      </c>
      <c r="B59" s="59">
        <v>10</v>
      </c>
      <c r="C59" s="59">
        <v>10009737568</v>
      </c>
      <c r="D59" s="60" t="s">
        <v>69</v>
      </c>
      <c r="E59" s="61" t="s">
        <v>70</v>
      </c>
      <c r="F59" s="62" t="s">
        <v>35</v>
      </c>
      <c r="G59" s="63" t="s">
        <v>71</v>
      </c>
      <c r="H59" s="108">
        <v>1.5973842592592592E-2</v>
      </c>
      <c r="I59" s="106">
        <v>41</v>
      </c>
      <c r="J59" s="108">
        <v>1.1098032407407407E-2</v>
      </c>
      <c r="K59" s="106">
        <v>23</v>
      </c>
      <c r="L59" s="108">
        <f t="shared" si="3"/>
        <v>2.7071874999999999E-2</v>
      </c>
      <c r="M59" s="102">
        <f t="shared" si="2"/>
        <v>2.6413194444444461E-3</v>
      </c>
      <c r="N59" s="57">
        <f t="shared" si="1"/>
        <v>43.403163745190255</v>
      </c>
      <c r="O59" s="66"/>
      <c r="P59" s="64"/>
    </row>
    <row r="60" spans="1:18" ht="21.75" customHeight="1" x14ac:dyDescent="0.2">
      <c r="A60" s="58">
        <v>38</v>
      </c>
      <c r="B60" s="59">
        <v>7</v>
      </c>
      <c r="C60" s="59">
        <v>10006473318</v>
      </c>
      <c r="D60" s="60" t="s">
        <v>189</v>
      </c>
      <c r="E60" s="61" t="s">
        <v>190</v>
      </c>
      <c r="F60" s="62" t="s">
        <v>35</v>
      </c>
      <c r="G60" s="63" t="s">
        <v>89</v>
      </c>
      <c r="H60" s="108">
        <v>1.5968634259259259E-2</v>
      </c>
      <c r="I60" s="106">
        <v>39</v>
      </c>
      <c r="J60" s="108">
        <v>1.1151157407407407E-2</v>
      </c>
      <c r="K60" s="106">
        <v>27</v>
      </c>
      <c r="L60" s="108">
        <f t="shared" si="3"/>
        <v>2.7119791666666664E-2</v>
      </c>
      <c r="M60" s="102">
        <f t="shared" si="2"/>
        <v>2.689236111111111E-3</v>
      </c>
      <c r="N60" s="57">
        <f t="shared" si="1"/>
        <v>43.329065300896282</v>
      </c>
      <c r="O60" s="66"/>
      <c r="P60" s="64"/>
    </row>
    <row r="61" spans="1:18" ht="21.75" customHeight="1" x14ac:dyDescent="0.2">
      <c r="A61" s="58">
        <v>39</v>
      </c>
      <c r="B61" s="59">
        <v>21</v>
      </c>
      <c r="C61" s="59">
        <v>10034993035</v>
      </c>
      <c r="D61" s="60" t="s">
        <v>147</v>
      </c>
      <c r="E61" s="61" t="s">
        <v>148</v>
      </c>
      <c r="F61" s="62" t="s">
        <v>18</v>
      </c>
      <c r="G61" s="63" t="s">
        <v>89</v>
      </c>
      <c r="H61" s="108">
        <v>1.5920370370370373E-2</v>
      </c>
      <c r="I61" s="106">
        <v>36</v>
      </c>
      <c r="J61" s="108">
        <v>1.1226620370370371E-2</v>
      </c>
      <c r="K61" s="106">
        <v>32</v>
      </c>
      <c r="L61" s="108">
        <f t="shared" si="3"/>
        <v>2.7146990740740742E-2</v>
      </c>
      <c r="M61" s="102">
        <f t="shared" si="2"/>
        <v>2.7164351851851898E-3</v>
      </c>
      <c r="N61" s="57">
        <f t="shared" si="1"/>
        <v>43.27365728900255</v>
      </c>
      <c r="O61" s="66"/>
      <c r="P61" s="64"/>
    </row>
    <row r="62" spans="1:18" s="39" customFormat="1" ht="21.75" customHeight="1" x14ac:dyDescent="0.2">
      <c r="A62" s="58">
        <v>40</v>
      </c>
      <c r="B62" s="59">
        <v>29</v>
      </c>
      <c r="C62" s="59">
        <v>10036028814</v>
      </c>
      <c r="D62" s="60" t="s">
        <v>116</v>
      </c>
      <c r="E62" s="61" t="s">
        <v>117</v>
      </c>
      <c r="F62" s="62" t="s">
        <v>18</v>
      </c>
      <c r="G62" s="63" t="s">
        <v>89</v>
      </c>
      <c r="H62" s="108">
        <v>1.5923842592592594E-2</v>
      </c>
      <c r="I62" s="106">
        <v>37</v>
      </c>
      <c r="J62" s="108">
        <v>1.1256134259259261E-2</v>
      </c>
      <c r="K62" s="106">
        <v>36</v>
      </c>
      <c r="L62" s="108">
        <f t="shared" si="3"/>
        <v>2.7179976851851854E-2</v>
      </c>
      <c r="M62" s="102">
        <f t="shared" si="2"/>
        <v>2.7494212962963019E-3</v>
      </c>
      <c r="N62" s="57">
        <f t="shared" si="1"/>
        <v>43.236797274275979</v>
      </c>
      <c r="O62" s="66"/>
      <c r="P62" s="64"/>
      <c r="Q62" s="38"/>
      <c r="R62" s="38"/>
    </row>
    <row r="63" spans="1:18" s="41" customFormat="1" ht="21.75" customHeight="1" x14ac:dyDescent="0.2">
      <c r="A63" s="58">
        <v>41</v>
      </c>
      <c r="B63" s="59">
        <v>33</v>
      </c>
      <c r="C63" s="59">
        <v>10111413978</v>
      </c>
      <c r="D63" s="60" t="s">
        <v>211</v>
      </c>
      <c r="E63" s="61" t="s">
        <v>212</v>
      </c>
      <c r="F63" s="62" t="s">
        <v>17</v>
      </c>
      <c r="G63" s="63" t="s">
        <v>134</v>
      </c>
      <c r="H63" s="108">
        <v>1.598078703703704E-2</v>
      </c>
      <c r="I63" s="106">
        <v>42</v>
      </c>
      <c r="J63" s="108">
        <v>1.1240509259259261E-2</v>
      </c>
      <c r="K63" s="106">
        <v>34</v>
      </c>
      <c r="L63" s="108">
        <f t="shared" si="3"/>
        <v>2.7221296296296299E-2</v>
      </c>
      <c r="M63" s="102">
        <f t="shared" si="2"/>
        <v>2.7907407407407464E-3</v>
      </c>
      <c r="N63" s="57">
        <f t="shared" si="1"/>
        <v>43.163265306122447</v>
      </c>
      <c r="O63" s="66"/>
      <c r="P63" s="64"/>
    </row>
    <row r="64" spans="1:18" s="41" customFormat="1" ht="21.75" customHeight="1" x14ac:dyDescent="0.2">
      <c r="A64" s="58">
        <v>42</v>
      </c>
      <c r="B64" s="59">
        <v>11</v>
      </c>
      <c r="C64" s="59">
        <v>10015266568</v>
      </c>
      <c r="D64" s="60" t="s">
        <v>179</v>
      </c>
      <c r="E64" s="61" t="s">
        <v>180</v>
      </c>
      <c r="F64" s="62" t="s">
        <v>18</v>
      </c>
      <c r="G64" s="63" t="s">
        <v>80</v>
      </c>
      <c r="H64" s="108">
        <v>1.6096875E-2</v>
      </c>
      <c r="I64" s="106">
        <v>47</v>
      </c>
      <c r="J64" s="108">
        <v>1.1158101851851851E-2</v>
      </c>
      <c r="K64" s="106">
        <v>28</v>
      </c>
      <c r="L64" s="108">
        <f t="shared" si="3"/>
        <v>2.7254976851851853E-2</v>
      </c>
      <c r="M64" s="102">
        <f t="shared" si="2"/>
        <v>2.8244212962963006E-3</v>
      </c>
      <c r="N64" s="57">
        <f t="shared" si="1"/>
        <v>43.108280254777071</v>
      </c>
      <c r="O64" s="66"/>
      <c r="P64" s="64"/>
    </row>
    <row r="65" spans="1:16" s="41" customFormat="1" ht="21.75" customHeight="1" x14ac:dyDescent="0.2">
      <c r="A65" s="58">
        <v>43</v>
      </c>
      <c r="B65" s="59">
        <v>52</v>
      </c>
      <c r="C65" s="59">
        <v>10053914604</v>
      </c>
      <c r="D65" s="60" t="s">
        <v>106</v>
      </c>
      <c r="E65" s="61" t="s">
        <v>107</v>
      </c>
      <c r="F65" s="62" t="s">
        <v>18</v>
      </c>
      <c r="G65" s="63" t="s">
        <v>193</v>
      </c>
      <c r="H65" s="108">
        <v>1.6037037037037037E-2</v>
      </c>
      <c r="I65" s="106">
        <v>45</v>
      </c>
      <c r="J65" s="108">
        <v>1.1322685185185186E-2</v>
      </c>
      <c r="K65" s="106">
        <v>40</v>
      </c>
      <c r="L65" s="108">
        <f t="shared" si="3"/>
        <v>2.7359722222222223E-2</v>
      </c>
      <c r="M65" s="102">
        <f t="shared" si="2"/>
        <v>2.9291666666666702E-3</v>
      </c>
      <c r="N65" s="57">
        <f t="shared" si="1"/>
        <v>42.944162436548218</v>
      </c>
      <c r="O65" s="66"/>
      <c r="P65" s="64"/>
    </row>
    <row r="66" spans="1:16" s="41" customFormat="1" ht="21.75" customHeight="1" x14ac:dyDescent="0.2">
      <c r="A66" s="58">
        <v>44</v>
      </c>
      <c r="B66" s="59">
        <v>42</v>
      </c>
      <c r="C66" s="59">
        <v>10010193367</v>
      </c>
      <c r="D66" s="60" t="s">
        <v>158</v>
      </c>
      <c r="E66" s="61" t="s">
        <v>159</v>
      </c>
      <c r="F66" s="62" t="s">
        <v>18</v>
      </c>
      <c r="G66" s="63" t="s">
        <v>79</v>
      </c>
      <c r="H66" s="108">
        <v>1.6077777777777778E-2</v>
      </c>
      <c r="I66" s="106">
        <v>46</v>
      </c>
      <c r="J66" s="108">
        <v>1.1303472222222223E-2</v>
      </c>
      <c r="K66" s="106">
        <v>38</v>
      </c>
      <c r="L66" s="108">
        <f t="shared" si="3"/>
        <v>2.7381250000000003E-2</v>
      </c>
      <c r="M66" s="102">
        <f t="shared" si="2"/>
        <v>2.9506944444444502E-3</v>
      </c>
      <c r="N66" s="57">
        <f t="shared" si="1"/>
        <v>42.907861369399825</v>
      </c>
      <c r="O66" s="66"/>
      <c r="P66" s="64"/>
    </row>
    <row r="67" spans="1:16" s="41" customFormat="1" ht="21.75" customHeight="1" x14ac:dyDescent="0.2">
      <c r="A67" s="58">
        <v>45</v>
      </c>
      <c r="B67" s="59">
        <v>76</v>
      </c>
      <c r="C67" s="59">
        <v>10036065489</v>
      </c>
      <c r="D67" s="60" t="s">
        <v>234</v>
      </c>
      <c r="E67" s="61" t="s">
        <v>235</v>
      </c>
      <c r="F67" s="62" t="s">
        <v>18</v>
      </c>
      <c r="G67" s="63" t="s">
        <v>66</v>
      </c>
      <c r="H67" s="108">
        <v>1.587685185185185E-2</v>
      </c>
      <c r="I67" s="106">
        <v>35</v>
      </c>
      <c r="J67" s="108">
        <v>1.1524884259259261E-2</v>
      </c>
      <c r="K67" s="106">
        <v>50</v>
      </c>
      <c r="L67" s="108">
        <f t="shared" si="3"/>
        <v>2.7401736111111109E-2</v>
      </c>
      <c r="M67" s="102">
        <f t="shared" si="2"/>
        <v>2.9711805555555568E-3</v>
      </c>
      <c r="N67" s="57">
        <f t="shared" si="1"/>
        <v>42.871621621621621</v>
      </c>
      <c r="O67" s="66"/>
      <c r="P67" s="64"/>
    </row>
    <row r="68" spans="1:16" s="41" customFormat="1" ht="21.75" customHeight="1" x14ac:dyDescent="0.2">
      <c r="A68" s="58">
        <v>46</v>
      </c>
      <c r="B68" s="59">
        <v>69</v>
      </c>
      <c r="C68" s="59">
        <v>10036079334</v>
      </c>
      <c r="D68" s="60" t="s">
        <v>163</v>
      </c>
      <c r="E68" s="61" t="s">
        <v>164</v>
      </c>
      <c r="F68" s="62" t="s">
        <v>18</v>
      </c>
      <c r="G68" s="63" t="s">
        <v>76</v>
      </c>
      <c r="H68" s="108">
        <v>1.5998958333333334E-2</v>
      </c>
      <c r="I68" s="106">
        <v>43</v>
      </c>
      <c r="J68" s="108">
        <v>1.1403819444444447E-2</v>
      </c>
      <c r="K68" s="106">
        <v>44</v>
      </c>
      <c r="L68" s="108">
        <f t="shared" si="3"/>
        <v>2.7402777777777783E-2</v>
      </c>
      <c r="M68" s="102">
        <f t="shared" si="2"/>
        <v>2.9722222222222303E-3</v>
      </c>
      <c r="N68" s="57">
        <f t="shared" si="1"/>
        <v>42.871621621621621</v>
      </c>
      <c r="O68" s="66"/>
      <c r="P68" s="64"/>
    </row>
    <row r="69" spans="1:16" s="41" customFormat="1" ht="21.75" customHeight="1" x14ac:dyDescent="0.2">
      <c r="A69" s="58">
        <v>47</v>
      </c>
      <c r="B69" s="59">
        <v>31</v>
      </c>
      <c r="C69" s="59">
        <v>10034988082</v>
      </c>
      <c r="D69" s="60" t="s">
        <v>81</v>
      </c>
      <c r="E69" s="61" t="s">
        <v>82</v>
      </c>
      <c r="F69" s="62" t="s">
        <v>18</v>
      </c>
      <c r="G69" s="63" t="s">
        <v>76</v>
      </c>
      <c r="H69" s="108">
        <v>1.630960648148148E-2</v>
      </c>
      <c r="I69" s="106">
        <v>51</v>
      </c>
      <c r="J69" s="108">
        <v>1.1095138888888889E-2</v>
      </c>
      <c r="K69" s="106">
        <v>22</v>
      </c>
      <c r="L69" s="108">
        <f t="shared" si="3"/>
        <v>2.7404745370370368E-2</v>
      </c>
      <c r="M69" s="102">
        <f t="shared" si="2"/>
        <v>2.9741898148148149E-3</v>
      </c>
      <c r="N69" s="57">
        <f t="shared" si="1"/>
        <v>42.871621621621621</v>
      </c>
      <c r="O69" s="66"/>
      <c r="P69" s="64"/>
    </row>
    <row r="70" spans="1:16" s="41" customFormat="1" ht="21.75" customHeight="1" x14ac:dyDescent="0.2">
      <c r="A70" s="58">
        <v>48</v>
      </c>
      <c r="B70" s="59">
        <v>28</v>
      </c>
      <c r="C70" s="59">
        <v>10036099542</v>
      </c>
      <c r="D70" s="60" t="s">
        <v>77</v>
      </c>
      <c r="E70" s="61" t="s">
        <v>78</v>
      </c>
      <c r="F70" s="62" t="s">
        <v>17</v>
      </c>
      <c r="G70" s="63" t="s">
        <v>79</v>
      </c>
      <c r="H70" s="108">
        <v>1.5973611111111109E-2</v>
      </c>
      <c r="I70" s="106">
        <v>40</v>
      </c>
      <c r="J70" s="108">
        <v>1.1599537037037038E-2</v>
      </c>
      <c r="K70" s="106">
        <v>54</v>
      </c>
      <c r="L70" s="108">
        <f t="shared" si="3"/>
        <v>2.7573148148148145E-2</v>
      </c>
      <c r="M70" s="102">
        <f t="shared" si="2"/>
        <v>3.1425925925925927E-3</v>
      </c>
      <c r="N70" s="57">
        <f t="shared" si="1"/>
        <v>42.619647355163721</v>
      </c>
      <c r="O70" s="66"/>
      <c r="P70" s="64"/>
    </row>
    <row r="71" spans="1:16" s="41" customFormat="1" ht="21.75" customHeight="1" x14ac:dyDescent="0.2">
      <c r="A71" s="58">
        <v>49</v>
      </c>
      <c r="B71" s="59">
        <v>19</v>
      </c>
      <c r="C71" s="59">
        <v>10036013555</v>
      </c>
      <c r="D71" s="60" t="s">
        <v>262</v>
      </c>
      <c r="E71" s="61" t="s">
        <v>224</v>
      </c>
      <c r="F71" s="62" t="s">
        <v>18</v>
      </c>
      <c r="G71" s="63" t="s">
        <v>80</v>
      </c>
      <c r="H71" s="108">
        <v>1.6139814814814815E-2</v>
      </c>
      <c r="I71" s="106">
        <v>49</v>
      </c>
      <c r="J71" s="108">
        <v>1.1525925925925927E-2</v>
      </c>
      <c r="K71" s="106">
        <v>51</v>
      </c>
      <c r="L71" s="108">
        <f t="shared" si="3"/>
        <v>2.7665740740740741E-2</v>
      </c>
      <c r="M71" s="102">
        <f t="shared" si="2"/>
        <v>3.2351851851851882E-3</v>
      </c>
      <c r="N71" s="57">
        <f t="shared" si="1"/>
        <v>42.476987447698747</v>
      </c>
      <c r="O71" s="66"/>
      <c r="P71" s="64"/>
    </row>
    <row r="72" spans="1:16" s="41" customFormat="1" ht="21.75" customHeight="1" x14ac:dyDescent="0.2">
      <c r="A72" s="58">
        <v>50</v>
      </c>
      <c r="B72" s="59">
        <v>37</v>
      </c>
      <c r="C72" s="59">
        <v>10092974177</v>
      </c>
      <c r="D72" s="60" t="s">
        <v>130</v>
      </c>
      <c r="E72" s="61" t="s">
        <v>131</v>
      </c>
      <c r="F72" s="62" t="s">
        <v>18</v>
      </c>
      <c r="G72" s="63" t="s">
        <v>47</v>
      </c>
      <c r="H72" s="108">
        <v>1.6138541666666666E-2</v>
      </c>
      <c r="I72" s="106">
        <v>48</v>
      </c>
      <c r="J72" s="108">
        <v>1.1544444444444442E-2</v>
      </c>
      <c r="K72" s="106">
        <v>53</v>
      </c>
      <c r="L72" s="108">
        <f t="shared" si="3"/>
        <v>2.7682986111111106E-2</v>
      </c>
      <c r="M72" s="102">
        <f t="shared" si="2"/>
        <v>3.2524305555555535E-3</v>
      </c>
      <c r="N72" s="57">
        <f t="shared" si="1"/>
        <v>42.441471571906348</v>
      </c>
      <c r="O72" s="66"/>
      <c r="P72" s="64"/>
    </row>
    <row r="73" spans="1:16" s="41" customFormat="1" ht="21.75" customHeight="1" x14ac:dyDescent="0.2">
      <c r="A73" s="58">
        <v>51</v>
      </c>
      <c r="B73" s="59">
        <v>49</v>
      </c>
      <c r="C73" s="59">
        <v>10034920182</v>
      </c>
      <c r="D73" s="60" t="s">
        <v>137</v>
      </c>
      <c r="E73" s="61" t="s">
        <v>138</v>
      </c>
      <c r="F73" s="62" t="s">
        <v>17</v>
      </c>
      <c r="G73" s="63" t="s">
        <v>19</v>
      </c>
      <c r="H73" s="108">
        <v>1.6349768518518517E-2</v>
      </c>
      <c r="I73" s="106">
        <v>52</v>
      </c>
      <c r="J73" s="108">
        <v>1.1374305555555556E-2</v>
      </c>
      <c r="K73" s="106">
        <v>42</v>
      </c>
      <c r="L73" s="108">
        <f t="shared" si="3"/>
        <v>2.7724074074074075E-2</v>
      </c>
      <c r="M73" s="102">
        <f t="shared" si="2"/>
        <v>3.293518518518522E-3</v>
      </c>
      <c r="N73" s="57">
        <f t="shared" si="1"/>
        <v>42.388308977035493</v>
      </c>
      <c r="O73" s="66"/>
      <c r="P73" s="64"/>
    </row>
    <row r="74" spans="1:16" s="41" customFormat="1" ht="21.75" customHeight="1" x14ac:dyDescent="0.2">
      <c r="A74" s="58">
        <v>52</v>
      </c>
      <c r="B74" s="59">
        <v>70</v>
      </c>
      <c r="C74" s="59">
        <v>10113209589</v>
      </c>
      <c r="D74" s="60" t="s">
        <v>124</v>
      </c>
      <c r="E74" s="61" t="s">
        <v>125</v>
      </c>
      <c r="F74" s="62" t="s">
        <v>17</v>
      </c>
      <c r="G74" s="63" t="s">
        <v>126</v>
      </c>
      <c r="H74" s="108">
        <v>1.6268171296296294E-2</v>
      </c>
      <c r="I74" s="106">
        <v>50</v>
      </c>
      <c r="J74" s="108">
        <v>1.1482407407407406E-2</v>
      </c>
      <c r="K74" s="106">
        <v>48</v>
      </c>
      <c r="L74" s="108">
        <f t="shared" si="3"/>
        <v>2.7750578703703701E-2</v>
      </c>
      <c r="M74" s="102">
        <f t="shared" si="2"/>
        <v>3.3200231481481483E-3</v>
      </c>
      <c r="N74" s="57">
        <f t="shared" si="1"/>
        <v>42.335279399499584</v>
      </c>
      <c r="O74" s="66"/>
      <c r="P74" s="64"/>
    </row>
    <row r="75" spans="1:16" s="41" customFormat="1" ht="21.75" customHeight="1" x14ac:dyDescent="0.2">
      <c r="A75" s="58">
        <v>53</v>
      </c>
      <c r="B75" s="59">
        <v>20</v>
      </c>
      <c r="C75" s="59">
        <v>10105865881</v>
      </c>
      <c r="D75" s="60" t="s">
        <v>139</v>
      </c>
      <c r="E75" s="61" t="s">
        <v>140</v>
      </c>
      <c r="F75" s="62" t="s">
        <v>17</v>
      </c>
      <c r="G75" s="63" t="s">
        <v>79</v>
      </c>
      <c r="H75" s="108">
        <v>1.6363425925925924E-2</v>
      </c>
      <c r="I75" s="106">
        <v>53</v>
      </c>
      <c r="J75" s="108">
        <v>1.1531481481481483E-2</v>
      </c>
      <c r="K75" s="106">
        <v>52</v>
      </c>
      <c r="L75" s="108">
        <f t="shared" si="3"/>
        <v>2.7894907407407406E-2</v>
      </c>
      <c r="M75" s="102">
        <f t="shared" si="2"/>
        <v>3.4643518518518539E-3</v>
      </c>
      <c r="N75" s="57">
        <f t="shared" si="1"/>
        <v>42.124481327800829</v>
      </c>
      <c r="O75" s="66"/>
      <c r="P75" s="64"/>
    </row>
    <row r="76" spans="1:16" s="41" customFormat="1" ht="21.75" customHeight="1" x14ac:dyDescent="0.2">
      <c r="A76" s="58">
        <v>54</v>
      </c>
      <c r="B76" s="59">
        <v>78</v>
      </c>
      <c r="C76" s="59">
        <v>10080256265</v>
      </c>
      <c r="D76" s="60" t="s">
        <v>169</v>
      </c>
      <c r="E76" s="61" t="s">
        <v>170</v>
      </c>
      <c r="F76" s="62" t="s">
        <v>17</v>
      </c>
      <c r="G76" s="63" t="s">
        <v>63</v>
      </c>
      <c r="H76" s="108">
        <v>1.6020833333333335E-2</v>
      </c>
      <c r="I76" s="106">
        <v>44</v>
      </c>
      <c r="J76" s="108">
        <v>1.1882754629629629E-2</v>
      </c>
      <c r="K76" s="106">
        <v>58</v>
      </c>
      <c r="L76" s="108">
        <f t="shared" si="3"/>
        <v>2.7903587962962963E-2</v>
      </c>
      <c r="M76" s="102">
        <f t="shared" si="2"/>
        <v>3.4730324074074108E-3</v>
      </c>
      <c r="N76" s="57">
        <f t="shared" si="1"/>
        <v>42.107009539610118</v>
      </c>
      <c r="O76" s="66"/>
      <c r="P76" s="64"/>
    </row>
    <row r="77" spans="1:16" s="41" customFormat="1" ht="21.75" customHeight="1" x14ac:dyDescent="0.2">
      <c r="A77" s="58">
        <v>55</v>
      </c>
      <c r="B77" s="59">
        <v>48</v>
      </c>
      <c r="C77" s="59">
        <v>10036076405</v>
      </c>
      <c r="D77" s="60" t="s">
        <v>173</v>
      </c>
      <c r="E77" s="61" t="s">
        <v>174</v>
      </c>
      <c r="F77" s="62" t="s">
        <v>17</v>
      </c>
      <c r="G77" s="63" t="s">
        <v>71</v>
      </c>
      <c r="H77" s="108">
        <v>1.6419907407407407E-2</v>
      </c>
      <c r="I77" s="106">
        <v>55</v>
      </c>
      <c r="J77" s="108">
        <v>1.1847800925925927E-2</v>
      </c>
      <c r="K77" s="106">
        <v>56</v>
      </c>
      <c r="L77" s="108">
        <f t="shared" si="3"/>
        <v>2.8267708333333336E-2</v>
      </c>
      <c r="M77" s="102">
        <f t="shared" si="2"/>
        <v>3.8371527777777831E-3</v>
      </c>
      <c r="N77" s="57">
        <f t="shared" si="1"/>
        <v>41.572481572481571</v>
      </c>
      <c r="O77" s="66"/>
      <c r="P77" s="64"/>
    </row>
    <row r="78" spans="1:16" s="41" customFormat="1" ht="21.75" customHeight="1" x14ac:dyDescent="0.2">
      <c r="A78" s="58">
        <v>56</v>
      </c>
      <c r="B78" s="59">
        <v>71</v>
      </c>
      <c r="C78" s="59">
        <v>10056230981</v>
      </c>
      <c r="D78" s="60" t="s">
        <v>181</v>
      </c>
      <c r="E78" s="61" t="s">
        <v>182</v>
      </c>
      <c r="F78" s="62" t="s">
        <v>17</v>
      </c>
      <c r="G78" s="63" t="s">
        <v>80</v>
      </c>
      <c r="H78" s="108">
        <v>1.638125E-2</v>
      </c>
      <c r="I78" s="106">
        <v>54</v>
      </c>
      <c r="J78" s="108">
        <v>1.1892245370370371E-2</v>
      </c>
      <c r="K78" s="106">
        <v>59</v>
      </c>
      <c r="L78" s="108">
        <f t="shared" si="3"/>
        <v>2.8273495370370369E-2</v>
      </c>
      <c r="M78" s="102">
        <f t="shared" si="2"/>
        <v>3.8429398148148164E-3</v>
      </c>
      <c r="N78" s="57">
        <f t="shared" si="1"/>
        <v>41.555464592713882</v>
      </c>
      <c r="O78" s="66"/>
      <c r="P78" s="64"/>
    </row>
    <row r="79" spans="1:16" s="84" customFormat="1" ht="21.75" customHeight="1" x14ac:dyDescent="0.2">
      <c r="A79" s="58">
        <v>57</v>
      </c>
      <c r="B79" s="59">
        <v>32</v>
      </c>
      <c r="C79" s="59">
        <v>10014375885</v>
      </c>
      <c r="D79" s="60" t="s">
        <v>99</v>
      </c>
      <c r="E79" s="61" t="s">
        <v>100</v>
      </c>
      <c r="F79" s="62" t="s">
        <v>18</v>
      </c>
      <c r="G79" s="63" t="s">
        <v>101</v>
      </c>
      <c r="H79" s="108">
        <v>1.686388888888889E-2</v>
      </c>
      <c r="I79" s="106">
        <v>63</v>
      </c>
      <c r="J79" s="108">
        <v>1.1462037037037036E-2</v>
      </c>
      <c r="K79" s="106">
        <v>47</v>
      </c>
      <c r="L79" s="108">
        <f t="shared" si="3"/>
        <v>2.8325925925925928E-2</v>
      </c>
      <c r="M79" s="102">
        <f t="shared" si="2"/>
        <v>3.8953703703703754E-3</v>
      </c>
      <c r="N79" s="57">
        <f t="shared" si="1"/>
        <v>41.487535758071104</v>
      </c>
      <c r="O79" s="66"/>
      <c r="P79" s="64"/>
    </row>
    <row r="80" spans="1:16" ht="21.75" customHeight="1" x14ac:dyDescent="0.2">
      <c r="A80" s="58">
        <v>58</v>
      </c>
      <c r="B80" s="59">
        <v>79</v>
      </c>
      <c r="C80" s="59">
        <v>10091331443</v>
      </c>
      <c r="D80" s="60" t="s">
        <v>191</v>
      </c>
      <c r="E80" s="61" t="s">
        <v>192</v>
      </c>
      <c r="F80" s="62" t="s">
        <v>17</v>
      </c>
      <c r="G80" s="63" t="s">
        <v>193</v>
      </c>
      <c r="H80" s="108">
        <v>1.648888888888889E-2</v>
      </c>
      <c r="I80" s="106">
        <v>57</v>
      </c>
      <c r="J80" s="108">
        <v>1.1877083333333335E-2</v>
      </c>
      <c r="K80" s="106">
        <v>57</v>
      </c>
      <c r="L80" s="108">
        <f t="shared" si="3"/>
        <v>2.8365972222222223E-2</v>
      </c>
      <c r="M80" s="102">
        <f t="shared" si="2"/>
        <v>3.9354166666666704E-3</v>
      </c>
      <c r="N80" s="57">
        <f t="shared" si="1"/>
        <v>41.41982864137087</v>
      </c>
      <c r="O80" s="66"/>
      <c r="P80" s="64"/>
    </row>
    <row r="81" spans="1:16" ht="21.75" customHeight="1" x14ac:dyDescent="0.2">
      <c r="A81" s="58">
        <v>59</v>
      </c>
      <c r="B81" s="59">
        <v>50</v>
      </c>
      <c r="C81" s="59">
        <v>10101760761</v>
      </c>
      <c r="D81" s="60" t="s">
        <v>209</v>
      </c>
      <c r="E81" s="61" t="s">
        <v>210</v>
      </c>
      <c r="F81" s="62" t="s">
        <v>17</v>
      </c>
      <c r="G81" s="63" t="s">
        <v>134</v>
      </c>
      <c r="H81" s="108">
        <v>1.6579398148148149E-2</v>
      </c>
      <c r="I81" s="106">
        <v>60</v>
      </c>
      <c r="J81" s="108">
        <v>1.178715277777778E-2</v>
      </c>
      <c r="K81" s="106">
        <v>55</v>
      </c>
      <c r="L81" s="108">
        <f t="shared" si="3"/>
        <v>2.836655092592593E-2</v>
      </c>
      <c r="M81" s="102">
        <f t="shared" si="2"/>
        <v>3.9359953703703779E-3</v>
      </c>
      <c r="N81" s="57">
        <f t="shared" si="1"/>
        <v>41.41982864137087</v>
      </c>
      <c r="O81" s="66"/>
      <c r="P81" s="64"/>
    </row>
    <row r="82" spans="1:16" ht="21.75" customHeight="1" x14ac:dyDescent="0.2">
      <c r="A82" s="58">
        <v>60</v>
      </c>
      <c r="B82" s="59">
        <v>66</v>
      </c>
      <c r="C82" s="59">
        <v>10036045180</v>
      </c>
      <c r="D82" s="60" t="s">
        <v>160</v>
      </c>
      <c r="E82" s="61" t="s">
        <v>161</v>
      </c>
      <c r="F82" s="62" t="s">
        <v>18</v>
      </c>
      <c r="G82" s="63" t="s">
        <v>129</v>
      </c>
      <c r="H82" s="108">
        <v>1.6447106481481479E-2</v>
      </c>
      <c r="I82" s="106">
        <v>56</v>
      </c>
      <c r="J82" s="108">
        <v>1.1948495370370371E-2</v>
      </c>
      <c r="K82" s="106">
        <v>61</v>
      </c>
      <c r="L82" s="108">
        <f t="shared" si="3"/>
        <v>2.8395601851851852E-2</v>
      </c>
      <c r="M82" s="102">
        <f t="shared" si="2"/>
        <v>3.9650462962962998E-3</v>
      </c>
      <c r="N82" s="57">
        <f t="shared" si="1"/>
        <v>41.386057888300044</v>
      </c>
      <c r="O82" s="66"/>
      <c r="P82" s="64"/>
    </row>
    <row r="83" spans="1:16" ht="21.75" customHeight="1" x14ac:dyDescent="0.2">
      <c r="A83" s="58">
        <v>61</v>
      </c>
      <c r="B83" s="59">
        <v>58</v>
      </c>
      <c r="C83" s="59">
        <v>10054015947</v>
      </c>
      <c r="D83" s="60" t="s">
        <v>156</v>
      </c>
      <c r="E83" s="61" t="s">
        <v>157</v>
      </c>
      <c r="F83" s="62" t="s">
        <v>17</v>
      </c>
      <c r="G83" s="63" t="s">
        <v>19</v>
      </c>
      <c r="H83" s="108">
        <v>1.652962962962963E-2</v>
      </c>
      <c r="I83" s="106">
        <v>59</v>
      </c>
      <c r="J83" s="108">
        <v>1.2033564814814815E-2</v>
      </c>
      <c r="K83" s="106">
        <v>64</v>
      </c>
      <c r="L83" s="108">
        <f t="shared" si="3"/>
        <v>2.8563194444444447E-2</v>
      </c>
      <c r="M83" s="102">
        <f t="shared" si="2"/>
        <v>4.132638888888894E-3</v>
      </c>
      <c r="N83" s="57">
        <f t="shared" si="1"/>
        <v>41.134521880064824</v>
      </c>
      <c r="O83" s="66"/>
      <c r="P83" s="64"/>
    </row>
    <row r="84" spans="1:16" ht="21.75" customHeight="1" x14ac:dyDescent="0.2">
      <c r="A84" s="58">
        <v>62</v>
      </c>
      <c r="B84" s="59">
        <v>72</v>
      </c>
      <c r="C84" s="59">
        <v>10055306451</v>
      </c>
      <c r="D84" s="60" t="s">
        <v>205</v>
      </c>
      <c r="E84" s="61" t="s">
        <v>206</v>
      </c>
      <c r="F84" s="62" t="s">
        <v>17</v>
      </c>
      <c r="G84" s="63" t="s">
        <v>79</v>
      </c>
      <c r="H84" s="108">
        <v>1.6502893518518521E-2</v>
      </c>
      <c r="I84" s="106">
        <v>58</v>
      </c>
      <c r="J84" s="108">
        <v>1.2095833333333333E-2</v>
      </c>
      <c r="K84" s="106">
        <v>66</v>
      </c>
      <c r="L84" s="108">
        <f t="shared" si="3"/>
        <v>2.8598726851851854E-2</v>
      </c>
      <c r="M84" s="102">
        <f t="shared" si="2"/>
        <v>4.1681712962963018E-3</v>
      </c>
      <c r="N84" s="57">
        <f t="shared" si="1"/>
        <v>41.08458114123836</v>
      </c>
      <c r="O84" s="66"/>
      <c r="P84" s="64"/>
    </row>
    <row r="85" spans="1:16" ht="21.75" customHeight="1" x14ac:dyDescent="0.2">
      <c r="A85" s="58">
        <v>63</v>
      </c>
      <c r="B85" s="59">
        <v>86</v>
      </c>
      <c r="C85" s="59">
        <v>10101332850</v>
      </c>
      <c r="D85" s="60" t="s">
        <v>216</v>
      </c>
      <c r="E85" s="61" t="s">
        <v>217</v>
      </c>
      <c r="F85" s="62" t="s">
        <v>17</v>
      </c>
      <c r="G85" s="63" t="s">
        <v>218</v>
      </c>
      <c r="H85" s="108">
        <v>1.6672106481481482E-2</v>
      </c>
      <c r="I85" s="106">
        <v>61</v>
      </c>
      <c r="J85" s="108">
        <v>1.2066782407407406E-2</v>
      </c>
      <c r="K85" s="106">
        <v>65</v>
      </c>
      <c r="L85" s="108">
        <f t="shared" si="3"/>
        <v>2.873888888888889E-2</v>
      </c>
      <c r="M85" s="102">
        <f t="shared" si="2"/>
        <v>4.3083333333333376E-3</v>
      </c>
      <c r="N85" s="57">
        <f t="shared" si="1"/>
        <v>40.886024969794605</v>
      </c>
      <c r="O85" s="66"/>
      <c r="P85" s="64"/>
    </row>
    <row r="86" spans="1:16" ht="21.75" customHeight="1" x14ac:dyDescent="0.2">
      <c r="A86" s="58">
        <v>64</v>
      </c>
      <c r="B86" s="59">
        <v>84</v>
      </c>
      <c r="C86" s="59">
        <v>10015877971</v>
      </c>
      <c r="D86" s="60" t="s">
        <v>196</v>
      </c>
      <c r="E86" s="61" t="s">
        <v>197</v>
      </c>
      <c r="F86" s="62" t="s">
        <v>17</v>
      </c>
      <c r="G86" s="63" t="s">
        <v>162</v>
      </c>
      <c r="H86" s="108">
        <v>1.6797337962962965E-2</v>
      </c>
      <c r="I86" s="106">
        <v>62</v>
      </c>
      <c r="J86" s="108">
        <v>1.1954745370370371E-2</v>
      </c>
      <c r="K86" s="106">
        <v>62</v>
      </c>
      <c r="L86" s="108">
        <f t="shared" si="3"/>
        <v>2.8752083333333338E-2</v>
      </c>
      <c r="M86" s="102">
        <f t="shared" si="2"/>
        <v>4.3215277777777852E-3</v>
      </c>
      <c r="N86" s="57">
        <f t="shared" si="1"/>
        <v>40.869565217391298</v>
      </c>
      <c r="O86" s="66"/>
      <c r="P86" s="64"/>
    </row>
    <row r="87" spans="1:16" ht="21.75" customHeight="1" x14ac:dyDescent="0.2">
      <c r="A87" s="58">
        <v>65</v>
      </c>
      <c r="B87" s="59">
        <v>75</v>
      </c>
      <c r="C87" s="59">
        <v>10036095805</v>
      </c>
      <c r="D87" s="60" t="s">
        <v>203</v>
      </c>
      <c r="E87" s="61" t="s">
        <v>204</v>
      </c>
      <c r="F87" s="62" t="s">
        <v>18</v>
      </c>
      <c r="G87" s="63" t="s">
        <v>19</v>
      </c>
      <c r="H87" s="108">
        <v>1.6966087962962961E-2</v>
      </c>
      <c r="I87" s="106">
        <v>64</v>
      </c>
      <c r="J87" s="108">
        <v>1.2150578703703703E-2</v>
      </c>
      <c r="K87" s="106">
        <v>68</v>
      </c>
      <c r="L87" s="108">
        <f t="shared" si="3"/>
        <v>2.9116666666666666E-2</v>
      </c>
      <c r="M87" s="102">
        <f t="shared" si="2"/>
        <v>4.6861111111111131E-3</v>
      </c>
      <c r="N87" s="57">
        <f t="shared" si="1"/>
        <v>40.349761526232115</v>
      </c>
      <c r="O87" s="66"/>
      <c r="P87" s="64"/>
    </row>
    <row r="88" spans="1:16" ht="21.75" customHeight="1" x14ac:dyDescent="0.2">
      <c r="A88" s="58">
        <v>66</v>
      </c>
      <c r="B88" s="59">
        <v>83</v>
      </c>
      <c r="C88" s="59">
        <v>10009047353</v>
      </c>
      <c r="D88" s="60" t="s">
        <v>194</v>
      </c>
      <c r="E88" s="61" t="s">
        <v>195</v>
      </c>
      <c r="F88" s="62" t="s">
        <v>17</v>
      </c>
      <c r="G88" s="63" t="s">
        <v>101</v>
      </c>
      <c r="H88" s="108">
        <v>1.7150231481481478E-2</v>
      </c>
      <c r="I88" s="106">
        <v>65</v>
      </c>
      <c r="J88" s="108">
        <v>1.2013194444444444E-2</v>
      </c>
      <c r="K88" s="106">
        <v>63</v>
      </c>
      <c r="L88" s="108">
        <f t="shared" ref="L88:L102" si="4">SUM(H88,J88)</f>
        <v>2.9163425925925923E-2</v>
      </c>
      <c r="M88" s="102">
        <f t="shared" si="2"/>
        <v>4.7328703703703699E-3</v>
      </c>
      <c r="N88" s="57">
        <f t="shared" ref="N88:N102" si="5">$N$19/(HOUR(L88)+MINUTE(L88)/60+SECOND(L88)/3600)</f>
        <v>40.285714285714285</v>
      </c>
      <c r="O88" s="66"/>
      <c r="P88" s="64"/>
    </row>
    <row r="89" spans="1:16" ht="21.75" customHeight="1" x14ac:dyDescent="0.2">
      <c r="A89" s="58">
        <v>67</v>
      </c>
      <c r="B89" s="59">
        <v>63</v>
      </c>
      <c r="C89" s="59">
        <v>10036050739</v>
      </c>
      <c r="D89" s="60" t="s">
        <v>120</v>
      </c>
      <c r="E89" s="61" t="s">
        <v>121</v>
      </c>
      <c r="F89" s="62" t="s">
        <v>17</v>
      </c>
      <c r="G89" s="63" t="s">
        <v>89</v>
      </c>
      <c r="H89" s="108">
        <v>1.7449652777777779E-2</v>
      </c>
      <c r="I89" s="106">
        <v>69</v>
      </c>
      <c r="J89" s="108">
        <v>1.1897337962962962E-2</v>
      </c>
      <c r="K89" s="106">
        <v>60</v>
      </c>
      <c r="L89" s="108">
        <f t="shared" si="4"/>
        <v>2.9346990740740743E-2</v>
      </c>
      <c r="M89" s="102">
        <f t="shared" ref="M89:M102" si="6">L89-$L$23</f>
        <v>4.9164351851851903E-3</v>
      </c>
      <c r="N89" s="57">
        <f t="shared" si="5"/>
        <v>40.031545741324919</v>
      </c>
      <c r="O89" s="66"/>
      <c r="P89" s="64"/>
    </row>
    <row r="90" spans="1:16" ht="21.75" customHeight="1" x14ac:dyDescent="0.2">
      <c r="A90" s="58">
        <v>68</v>
      </c>
      <c r="B90" s="59">
        <v>67</v>
      </c>
      <c r="C90" s="59">
        <v>10061950042</v>
      </c>
      <c r="D90" s="60" t="s">
        <v>213</v>
      </c>
      <c r="E90" s="61" t="s">
        <v>214</v>
      </c>
      <c r="F90" s="62" t="s">
        <v>17</v>
      </c>
      <c r="G90" s="63" t="s">
        <v>215</v>
      </c>
      <c r="H90" s="108">
        <v>1.7464004629629631E-2</v>
      </c>
      <c r="I90" s="106">
        <v>71</v>
      </c>
      <c r="J90" s="108">
        <v>1.2140740740740742E-2</v>
      </c>
      <c r="K90" s="106">
        <v>67</v>
      </c>
      <c r="L90" s="108">
        <f t="shared" si="4"/>
        <v>2.9604745370370375E-2</v>
      </c>
      <c r="M90" s="102">
        <f t="shared" si="6"/>
        <v>5.1741898148148224E-3</v>
      </c>
      <c r="N90" s="57">
        <f t="shared" si="5"/>
        <v>39.687255668491012</v>
      </c>
      <c r="O90" s="66"/>
      <c r="P90" s="64"/>
    </row>
    <row r="91" spans="1:16" ht="21.75" customHeight="1" x14ac:dyDescent="0.2">
      <c r="A91" s="58">
        <v>69</v>
      </c>
      <c r="B91" s="59">
        <v>47</v>
      </c>
      <c r="C91" s="59">
        <v>10064166490</v>
      </c>
      <c r="D91" s="60" t="s">
        <v>144</v>
      </c>
      <c r="E91" s="61" t="s">
        <v>145</v>
      </c>
      <c r="F91" s="62" t="s">
        <v>17</v>
      </c>
      <c r="G91" s="63" t="s">
        <v>146</v>
      </c>
      <c r="H91" s="108">
        <v>1.7361689814814816E-2</v>
      </c>
      <c r="I91" s="106">
        <v>67</v>
      </c>
      <c r="J91" s="108">
        <v>1.2264236111111111E-2</v>
      </c>
      <c r="K91" s="106">
        <v>70</v>
      </c>
      <c r="L91" s="108">
        <f t="shared" si="4"/>
        <v>2.9625925925925927E-2</v>
      </c>
      <c r="M91" s="102">
        <f t="shared" si="6"/>
        <v>5.1953703703703745E-3</v>
      </c>
      <c r="N91" s="57">
        <f t="shared" si="5"/>
        <v>39.656250000000007</v>
      </c>
      <c r="O91" s="66"/>
      <c r="P91" s="64"/>
    </row>
    <row r="92" spans="1:16" ht="21.75" customHeight="1" x14ac:dyDescent="0.2">
      <c r="A92" s="58">
        <v>70</v>
      </c>
      <c r="B92" s="59">
        <v>81</v>
      </c>
      <c r="C92" s="59">
        <v>10036052860</v>
      </c>
      <c r="D92" s="60" t="s">
        <v>165</v>
      </c>
      <c r="E92" s="61" t="s">
        <v>166</v>
      </c>
      <c r="F92" s="62" t="s">
        <v>18</v>
      </c>
      <c r="G92" s="63" t="s">
        <v>89</v>
      </c>
      <c r="H92" s="108">
        <v>1.7240740740740741E-2</v>
      </c>
      <c r="I92" s="106">
        <v>66</v>
      </c>
      <c r="J92" s="108">
        <v>1.2424999999999999E-2</v>
      </c>
      <c r="K92" s="106">
        <v>72</v>
      </c>
      <c r="L92" s="108">
        <f t="shared" si="4"/>
        <v>2.9665740740740739E-2</v>
      </c>
      <c r="M92" s="102">
        <f t="shared" si="6"/>
        <v>5.2351851851851865E-3</v>
      </c>
      <c r="N92" s="57">
        <f t="shared" si="5"/>
        <v>39.609832227857979</v>
      </c>
      <c r="O92" s="66"/>
      <c r="P92" s="64"/>
    </row>
    <row r="93" spans="1:16" ht="21.75" customHeight="1" x14ac:dyDescent="0.2">
      <c r="A93" s="58">
        <v>71</v>
      </c>
      <c r="B93" s="59">
        <v>44</v>
      </c>
      <c r="C93" s="59">
        <v>10036069028</v>
      </c>
      <c r="D93" s="60" t="s">
        <v>187</v>
      </c>
      <c r="E93" s="61" t="s">
        <v>188</v>
      </c>
      <c r="F93" s="62" t="s">
        <v>17</v>
      </c>
      <c r="G93" s="63" t="s">
        <v>89</v>
      </c>
      <c r="H93" s="108">
        <v>1.7451041666666667E-2</v>
      </c>
      <c r="I93" s="106">
        <v>70</v>
      </c>
      <c r="J93" s="108">
        <v>1.2270138888888888E-2</v>
      </c>
      <c r="K93" s="106">
        <v>71</v>
      </c>
      <c r="L93" s="108">
        <f t="shared" si="4"/>
        <v>2.9721180555555553E-2</v>
      </c>
      <c r="M93" s="102">
        <f t="shared" si="6"/>
        <v>5.2906250000000002E-3</v>
      </c>
      <c r="N93" s="57">
        <f t="shared" si="5"/>
        <v>39.532710280373834</v>
      </c>
      <c r="O93" s="66"/>
      <c r="P93" s="64"/>
    </row>
    <row r="94" spans="1:16" ht="21.75" customHeight="1" x14ac:dyDescent="0.2">
      <c r="A94" s="58">
        <v>72</v>
      </c>
      <c r="B94" s="59">
        <v>23</v>
      </c>
      <c r="C94" s="59">
        <v>10015769150</v>
      </c>
      <c r="D94" s="60" t="s">
        <v>122</v>
      </c>
      <c r="E94" s="61" t="s">
        <v>123</v>
      </c>
      <c r="F94" s="62" t="s">
        <v>35</v>
      </c>
      <c r="G94" s="63" t="s">
        <v>71</v>
      </c>
      <c r="H94" s="108">
        <v>1.7859490740740742E-2</v>
      </c>
      <c r="I94" s="106">
        <v>72</v>
      </c>
      <c r="J94" s="108">
        <v>1.2234490740740742E-2</v>
      </c>
      <c r="K94" s="106">
        <v>69</v>
      </c>
      <c r="L94" s="108">
        <f t="shared" si="4"/>
        <v>3.0093981481481485E-2</v>
      </c>
      <c r="M94" s="102">
        <f t="shared" si="6"/>
        <v>5.6634259259259329E-3</v>
      </c>
      <c r="N94" s="57">
        <f t="shared" si="5"/>
        <v>39.046153846153842</v>
      </c>
      <c r="O94" s="66"/>
      <c r="P94" s="64"/>
    </row>
    <row r="95" spans="1:16" ht="21.75" customHeight="1" x14ac:dyDescent="0.2">
      <c r="A95" s="58">
        <v>73</v>
      </c>
      <c r="B95" s="59">
        <v>73</v>
      </c>
      <c r="C95" s="59">
        <v>10005510186</v>
      </c>
      <c r="D95" s="60" t="s">
        <v>239</v>
      </c>
      <c r="E95" s="61" t="s">
        <v>240</v>
      </c>
      <c r="F95" s="62" t="s">
        <v>35</v>
      </c>
      <c r="G95" s="63" t="s">
        <v>241</v>
      </c>
      <c r="H95" s="108">
        <v>1.743738425925926E-2</v>
      </c>
      <c r="I95" s="106">
        <v>68</v>
      </c>
      <c r="J95" s="108">
        <v>1.3112152777777776E-2</v>
      </c>
      <c r="K95" s="106">
        <v>77</v>
      </c>
      <c r="L95" s="108">
        <f t="shared" si="4"/>
        <v>3.0549537037037035E-2</v>
      </c>
      <c r="M95" s="102">
        <f t="shared" si="6"/>
        <v>6.1189814814814822E-3</v>
      </c>
      <c r="N95" s="57">
        <f t="shared" si="5"/>
        <v>38.469117089806744</v>
      </c>
      <c r="O95" s="66"/>
      <c r="P95" s="64"/>
    </row>
    <row r="96" spans="1:16" ht="21.75" customHeight="1" x14ac:dyDescent="0.2">
      <c r="A96" s="58">
        <v>74</v>
      </c>
      <c r="B96" s="59">
        <v>40</v>
      </c>
      <c r="C96" s="59">
        <v>10036049527</v>
      </c>
      <c r="D96" s="60" t="s">
        <v>132</v>
      </c>
      <c r="E96" s="61" t="s">
        <v>133</v>
      </c>
      <c r="F96" s="62" t="s">
        <v>17</v>
      </c>
      <c r="G96" s="63" t="s">
        <v>134</v>
      </c>
      <c r="H96" s="108">
        <v>1.8273842592592595E-2</v>
      </c>
      <c r="I96" s="106">
        <v>73</v>
      </c>
      <c r="J96" s="108">
        <v>1.2522337962962961E-2</v>
      </c>
      <c r="K96" s="106">
        <v>73</v>
      </c>
      <c r="L96" s="108">
        <f t="shared" si="4"/>
        <v>3.0796180555555556E-2</v>
      </c>
      <c r="M96" s="102">
        <f t="shared" si="6"/>
        <v>6.3656250000000032E-3</v>
      </c>
      <c r="N96" s="57">
        <f t="shared" si="5"/>
        <v>38.151071025930101</v>
      </c>
      <c r="O96" s="66"/>
      <c r="P96" s="64"/>
    </row>
    <row r="97" spans="1:16" ht="21.75" customHeight="1" x14ac:dyDescent="0.2">
      <c r="A97" s="58">
        <v>75</v>
      </c>
      <c r="B97" s="59">
        <v>54</v>
      </c>
      <c r="C97" s="59">
        <v>10096409290</v>
      </c>
      <c r="D97" s="60" t="s">
        <v>198</v>
      </c>
      <c r="E97" s="61" t="s">
        <v>199</v>
      </c>
      <c r="F97" s="62" t="s">
        <v>17</v>
      </c>
      <c r="G97" s="63" t="s">
        <v>200</v>
      </c>
      <c r="H97" s="108">
        <v>1.8625925925925924E-2</v>
      </c>
      <c r="I97" s="106">
        <v>74</v>
      </c>
      <c r="J97" s="108">
        <v>1.2628472222222221E-2</v>
      </c>
      <c r="K97" s="106">
        <v>74</v>
      </c>
      <c r="L97" s="108">
        <f t="shared" si="4"/>
        <v>3.1254398148148149E-2</v>
      </c>
      <c r="M97" s="102">
        <f t="shared" si="6"/>
        <v>6.8238425925925966E-3</v>
      </c>
      <c r="N97" s="57">
        <f t="shared" si="5"/>
        <v>37.6</v>
      </c>
      <c r="O97" s="66"/>
      <c r="P97" s="64"/>
    </row>
    <row r="98" spans="1:16" ht="21.75" customHeight="1" x14ac:dyDescent="0.2">
      <c r="A98" s="58">
        <v>76</v>
      </c>
      <c r="B98" s="59">
        <v>36</v>
      </c>
      <c r="C98" s="59">
        <v>10107420208</v>
      </c>
      <c r="D98" s="60" t="s">
        <v>227</v>
      </c>
      <c r="E98" s="61" t="s">
        <v>228</v>
      </c>
      <c r="F98" s="62" t="s">
        <v>17</v>
      </c>
      <c r="G98" s="63" t="s">
        <v>229</v>
      </c>
      <c r="H98" s="108">
        <v>1.8872685185185183E-2</v>
      </c>
      <c r="I98" s="106">
        <v>77</v>
      </c>
      <c r="J98" s="108">
        <v>1.2633796296296297E-2</v>
      </c>
      <c r="K98" s="106">
        <v>75</v>
      </c>
      <c r="L98" s="108">
        <f t="shared" si="4"/>
        <v>3.1506481481481483E-2</v>
      </c>
      <c r="M98" s="102">
        <f t="shared" si="6"/>
        <v>7.0759259259259299E-3</v>
      </c>
      <c r="N98" s="57">
        <f t="shared" si="5"/>
        <v>37.296105804555474</v>
      </c>
      <c r="O98" s="66"/>
      <c r="P98" s="64"/>
    </row>
    <row r="99" spans="1:16" ht="21.75" customHeight="1" x14ac:dyDescent="0.2">
      <c r="A99" s="58">
        <v>77</v>
      </c>
      <c r="B99" s="59">
        <v>43</v>
      </c>
      <c r="C99" s="59">
        <v>10131402143</v>
      </c>
      <c r="D99" s="60" t="s">
        <v>232</v>
      </c>
      <c r="E99" s="61" t="s">
        <v>233</v>
      </c>
      <c r="F99" s="62" t="s">
        <v>39</v>
      </c>
      <c r="G99" s="63" t="s">
        <v>229</v>
      </c>
      <c r="H99" s="108">
        <v>1.8840625000000003E-2</v>
      </c>
      <c r="I99" s="106">
        <v>76</v>
      </c>
      <c r="J99" s="108">
        <v>1.2718865740740741E-2</v>
      </c>
      <c r="K99" s="106">
        <v>76</v>
      </c>
      <c r="L99" s="108">
        <f t="shared" si="4"/>
        <v>3.1559490740740742E-2</v>
      </c>
      <c r="M99" s="102">
        <f t="shared" si="6"/>
        <v>7.1289351851851895E-3</v>
      </c>
      <c r="N99" s="57">
        <f t="shared" si="5"/>
        <v>37.227722772277232</v>
      </c>
      <c r="O99" s="66"/>
      <c r="P99" s="64"/>
    </row>
    <row r="100" spans="1:16" ht="21.75" customHeight="1" x14ac:dyDescent="0.2">
      <c r="A100" s="58">
        <v>78</v>
      </c>
      <c r="B100" s="59">
        <v>85</v>
      </c>
      <c r="C100" s="59">
        <v>10036049123</v>
      </c>
      <c r="D100" s="60" t="s">
        <v>175</v>
      </c>
      <c r="E100" s="61" t="s">
        <v>176</v>
      </c>
      <c r="F100" s="62" t="s">
        <v>17</v>
      </c>
      <c r="G100" s="63" t="s">
        <v>71</v>
      </c>
      <c r="H100" s="108">
        <v>1.8650000000000003E-2</v>
      </c>
      <c r="I100" s="106">
        <v>75</v>
      </c>
      <c r="J100" s="108">
        <v>1.3128703703703705E-2</v>
      </c>
      <c r="K100" s="106">
        <v>78</v>
      </c>
      <c r="L100" s="108">
        <f t="shared" si="4"/>
        <v>3.1778703703703712E-2</v>
      </c>
      <c r="M100" s="102">
        <f t="shared" si="6"/>
        <v>7.3481481481481592E-3</v>
      </c>
      <c r="N100" s="57">
        <f t="shared" si="5"/>
        <v>36.970138383102693</v>
      </c>
      <c r="O100" s="66"/>
      <c r="P100" s="64"/>
    </row>
    <row r="101" spans="1:16" ht="21.75" customHeight="1" x14ac:dyDescent="0.2">
      <c r="A101" s="58">
        <v>79</v>
      </c>
      <c r="B101" s="59">
        <v>82</v>
      </c>
      <c r="C101" s="59">
        <v>10131405880</v>
      </c>
      <c r="D101" s="60" t="s">
        <v>230</v>
      </c>
      <c r="E101" s="61" t="s">
        <v>231</v>
      </c>
      <c r="F101" s="62" t="s">
        <v>17</v>
      </c>
      <c r="G101" s="63" t="s">
        <v>229</v>
      </c>
      <c r="H101" s="108">
        <v>1.9711111111111113E-2</v>
      </c>
      <c r="I101" s="106">
        <v>78</v>
      </c>
      <c r="J101" s="108">
        <v>1.3740856481481482E-2</v>
      </c>
      <c r="K101" s="106">
        <v>80</v>
      </c>
      <c r="L101" s="108">
        <f t="shared" si="4"/>
        <v>3.3451967592592599E-2</v>
      </c>
      <c r="M101" s="102">
        <f t="shared" si="6"/>
        <v>9.0214120370370465E-3</v>
      </c>
      <c r="N101" s="57">
        <f t="shared" si="5"/>
        <v>35.128027681660896</v>
      </c>
      <c r="O101" s="66"/>
      <c r="P101" s="64"/>
    </row>
    <row r="102" spans="1:16" ht="21.75" customHeight="1" x14ac:dyDescent="0.2">
      <c r="A102" s="58">
        <v>80</v>
      </c>
      <c r="B102" s="59">
        <v>74</v>
      </c>
      <c r="C102" s="59">
        <v>10131265737</v>
      </c>
      <c r="D102" s="60" t="s">
        <v>219</v>
      </c>
      <c r="E102" s="61" t="s">
        <v>220</v>
      </c>
      <c r="F102" s="62" t="s">
        <v>35</v>
      </c>
      <c r="G102" s="63" t="s">
        <v>221</v>
      </c>
      <c r="H102" s="108">
        <v>2.0400578703703705E-2</v>
      </c>
      <c r="I102" s="106">
        <v>80</v>
      </c>
      <c r="J102" s="108">
        <v>1.3237500000000001E-2</v>
      </c>
      <c r="K102" s="106">
        <v>79</v>
      </c>
      <c r="L102" s="108">
        <f t="shared" si="4"/>
        <v>3.3638078703703708E-2</v>
      </c>
      <c r="M102" s="102">
        <f t="shared" si="6"/>
        <v>9.2075231481481556E-3</v>
      </c>
      <c r="N102" s="57">
        <f t="shared" si="5"/>
        <v>34.934618031658637</v>
      </c>
      <c r="O102" s="66"/>
      <c r="P102" s="64"/>
    </row>
    <row r="103" spans="1:16" ht="21.75" customHeight="1" x14ac:dyDescent="0.2">
      <c r="A103" s="58" t="s">
        <v>251</v>
      </c>
      <c r="B103" s="59">
        <v>14</v>
      </c>
      <c r="C103" s="59">
        <v>10078794292</v>
      </c>
      <c r="D103" s="60" t="s">
        <v>118</v>
      </c>
      <c r="E103" s="61" t="s">
        <v>119</v>
      </c>
      <c r="F103" s="62" t="s">
        <v>18</v>
      </c>
      <c r="G103" s="63" t="s">
        <v>79</v>
      </c>
      <c r="H103" s="108"/>
      <c r="I103" s="106"/>
      <c r="J103" s="108"/>
      <c r="K103" s="106"/>
      <c r="L103" s="82"/>
      <c r="M103" s="56"/>
      <c r="N103" s="57"/>
      <c r="O103" s="66"/>
      <c r="P103" s="64"/>
    </row>
    <row r="104" spans="1:16" ht="21.75" customHeight="1" x14ac:dyDescent="0.2">
      <c r="A104" s="58" t="s">
        <v>30</v>
      </c>
      <c r="B104" s="59">
        <v>6</v>
      </c>
      <c r="C104" s="59">
        <v>10014630008</v>
      </c>
      <c r="D104" s="60" t="s">
        <v>149</v>
      </c>
      <c r="E104" s="61" t="s">
        <v>150</v>
      </c>
      <c r="F104" s="62" t="s">
        <v>35</v>
      </c>
      <c r="G104" s="63" t="s">
        <v>71</v>
      </c>
      <c r="H104" s="108"/>
      <c r="I104" s="106"/>
      <c r="J104" s="108"/>
      <c r="K104" s="106"/>
      <c r="L104" s="82"/>
      <c r="M104" s="56"/>
      <c r="N104" s="57"/>
      <c r="O104" s="66"/>
      <c r="P104" s="64"/>
    </row>
    <row r="105" spans="1:16" ht="21.75" customHeight="1" thickBot="1" x14ac:dyDescent="0.25">
      <c r="A105" s="67" t="s">
        <v>30</v>
      </c>
      <c r="B105" s="68">
        <v>59</v>
      </c>
      <c r="C105" s="68">
        <v>10129796892</v>
      </c>
      <c r="D105" s="69" t="s">
        <v>242</v>
      </c>
      <c r="E105" s="70" t="s">
        <v>123</v>
      </c>
      <c r="F105" s="71" t="s">
        <v>17</v>
      </c>
      <c r="G105" s="72" t="s">
        <v>215</v>
      </c>
      <c r="H105" s="131"/>
      <c r="I105" s="107"/>
      <c r="J105" s="131"/>
      <c r="K105" s="107"/>
      <c r="L105" s="83"/>
      <c r="M105" s="93"/>
      <c r="N105" s="94"/>
      <c r="O105" s="73"/>
      <c r="P105" s="74"/>
    </row>
    <row r="106" spans="1:16" ht="9.75" customHeight="1" thickTop="1" thickBot="1" x14ac:dyDescent="0.25">
      <c r="A106" s="118"/>
      <c r="B106" s="119"/>
      <c r="C106" s="119"/>
      <c r="D106" s="120"/>
      <c r="E106" s="121"/>
      <c r="F106" s="122"/>
      <c r="G106" s="123"/>
      <c r="H106" s="124"/>
      <c r="I106" s="125"/>
      <c r="J106" s="124"/>
      <c r="K106" s="125"/>
      <c r="L106" s="126"/>
      <c r="M106" s="127"/>
      <c r="N106" s="128"/>
      <c r="O106" s="129"/>
      <c r="P106" s="130"/>
    </row>
    <row r="107" spans="1:16" ht="15.75" thickTop="1" x14ac:dyDescent="0.2">
      <c r="A107" s="164" t="s">
        <v>6</v>
      </c>
      <c r="B107" s="160"/>
      <c r="C107" s="160"/>
      <c r="D107" s="165"/>
      <c r="E107" s="95"/>
      <c r="F107" s="95"/>
      <c r="G107" s="95"/>
      <c r="H107" s="160" t="s">
        <v>7</v>
      </c>
      <c r="I107" s="160"/>
      <c r="J107" s="160"/>
      <c r="K107" s="160"/>
      <c r="L107" s="160"/>
      <c r="M107" s="160"/>
      <c r="N107" s="160"/>
      <c r="O107" s="160"/>
      <c r="P107" s="161"/>
    </row>
    <row r="108" spans="1:16" ht="15" x14ac:dyDescent="0.2">
      <c r="A108" s="88" t="s">
        <v>254</v>
      </c>
      <c r="B108" s="89"/>
      <c r="C108" s="90"/>
      <c r="D108" s="98"/>
      <c r="E108" s="46"/>
      <c r="F108" s="46"/>
      <c r="G108" s="41"/>
      <c r="H108" s="47" t="s">
        <v>32</v>
      </c>
      <c r="I108" s="87">
        <v>27</v>
      </c>
      <c r="J108" s="109"/>
      <c r="K108" s="110"/>
      <c r="L108" s="110"/>
      <c r="M108" s="111"/>
      <c r="N108" s="112"/>
      <c r="O108" s="47" t="s">
        <v>33</v>
      </c>
      <c r="P108" s="48">
        <f>COUNTIF(F$20:F206,"ЗМС")</f>
        <v>1</v>
      </c>
    </row>
    <row r="109" spans="1:16" ht="15" x14ac:dyDescent="0.2">
      <c r="A109" s="88" t="s">
        <v>255</v>
      </c>
      <c r="B109" s="89"/>
      <c r="C109" s="90"/>
      <c r="D109" s="99"/>
      <c r="E109" s="46"/>
      <c r="F109" s="46"/>
      <c r="G109" s="41"/>
      <c r="H109" s="42" t="s">
        <v>34</v>
      </c>
      <c r="I109" s="87">
        <f>I110+I114+I115</f>
        <v>84</v>
      </c>
      <c r="J109" s="113"/>
      <c r="K109" s="114"/>
      <c r="L109" s="114"/>
      <c r="N109" s="115"/>
      <c r="O109" s="42" t="s">
        <v>35</v>
      </c>
      <c r="P109" s="43">
        <f>COUNTIF(F$20:F206,"МСМК")</f>
        <v>10</v>
      </c>
    </row>
    <row r="110" spans="1:16" ht="15" x14ac:dyDescent="0.2">
      <c r="A110" s="88" t="s">
        <v>245</v>
      </c>
      <c r="B110" s="89"/>
      <c r="C110" s="90"/>
      <c r="D110" s="100"/>
      <c r="E110" s="46"/>
      <c r="F110" s="46"/>
      <c r="G110" s="41"/>
      <c r="H110" s="42" t="s">
        <v>36</v>
      </c>
      <c r="I110" s="87">
        <f>I111+I112+I113+I114</f>
        <v>83</v>
      </c>
      <c r="J110" s="113"/>
      <c r="K110" s="114"/>
      <c r="L110" s="114"/>
      <c r="N110" s="115"/>
      <c r="O110" s="42" t="s">
        <v>18</v>
      </c>
      <c r="P110" s="43">
        <f>COUNTIF(F$20:F105,"МС")</f>
        <v>40</v>
      </c>
    </row>
    <row r="111" spans="1:16" ht="15" x14ac:dyDescent="0.15">
      <c r="A111" s="88" t="s">
        <v>256</v>
      </c>
      <c r="B111" s="89"/>
      <c r="C111" s="90"/>
      <c r="D111" s="101"/>
      <c r="E111" s="46"/>
      <c r="F111" s="46"/>
      <c r="G111" s="41"/>
      <c r="H111" s="42" t="s">
        <v>37</v>
      </c>
      <c r="I111" s="87">
        <f>COUNT(A14:A105)</f>
        <v>80</v>
      </c>
      <c r="J111" s="113"/>
      <c r="K111" s="114"/>
      <c r="L111" s="114"/>
      <c r="N111" s="115"/>
      <c r="O111" s="42" t="s">
        <v>17</v>
      </c>
      <c r="P111" s="43">
        <f>COUNTIF(F$19:F105,"КМС")</f>
        <v>30</v>
      </c>
    </row>
    <row r="112" spans="1:16" ht="15" x14ac:dyDescent="0.2">
      <c r="A112" s="88"/>
      <c r="B112" s="89"/>
      <c r="C112" s="90"/>
      <c r="D112" s="46"/>
      <c r="E112" s="51"/>
      <c r="F112" s="51"/>
      <c r="G112" s="41"/>
      <c r="H112" s="42" t="s">
        <v>38</v>
      </c>
      <c r="I112" s="87">
        <f>COUNTIF(A13:A105,"НФ")</f>
        <v>2</v>
      </c>
      <c r="J112" s="113"/>
      <c r="K112" s="114"/>
      <c r="L112" s="114"/>
      <c r="N112" s="115"/>
      <c r="O112" s="42" t="s">
        <v>39</v>
      </c>
      <c r="P112" s="43">
        <f>COUNTIF(F$21:F207,"1 СР")</f>
        <v>2</v>
      </c>
    </row>
    <row r="113" spans="1:16" ht="15" x14ac:dyDescent="0.2">
      <c r="A113" s="91"/>
      <c r="B113" s="89"/>
      <c r="C113" s="90"/>
      <c r="D113" s="46"/>
      <c r="E113" s="51"/>
      <c r="F113" s="51"/>
      <c r="G113" s="41"/>
      <c r="H113" s="42" t="s">
        <v>40</v>
      </c>
      <c r="I113" s="87">
        <f>COUNTIF(A14:A105,"ЛИМ")</f>
        <v>0</v>
      </c>
      <c r="J113" s="113"/>
      <c r="K113" s="114"/>
      <c r="L113" s="114"/>
      <c r="N113" s="115"/>
      <c r="O113" s="42" t="s">
        <v>41</v>
      </c>
      <c r="P113" s="43">
        <f>COUNTIF(F$21:F208,"2 СР")</f>
        <v>0</v>
      </c>
    </row>
    <row r="114" spans="1:16" ht="15" x14ac:dyDescent="0.2">
      <c r="A114" s="92"/>
      <c r="B114" s="89"/>
      <c r="C114" s="90"/>
      <c r="D114" s="46"/>
      <c r="E114" s="46"/>
      <c r="F114" s="46"/>
      <c r="G114" s="41"/>
      <c r="H114" s="42" t="s">
        <v>42</v>
      </c>
      <c r="I114" s="87">
        <f>COUNTIF(A14:A105,"ДСКВ")</f>
        <v>1</v>
      </c>
      <c r="J114" s="113"/>
      <c r="K114" s="114"/>
      <c r="L114" s="114"/>
      <c r="N114" s="115"/>
      <c r="O114" s="42" t="s">
        <v>43</v>
      </c>
      <c r="P114" s="43">
        <f>COUNTIF(F$21:F209,"3 СР")</f>
        <v>0</v>
      </c>
    </row>
    <row r="115" spans="1:16" ht="15" x14ac:dyDescent="0.2">
      <c r="A115" s="92"/>
      <c r="B115" s="89"/>
      <c r="C115" s="90"/>
      <c r="D115" s="49"/>
      <c r="E115" s="49"/>
      <c r="F115" s="49"/>
      <c r="G115" s="50"/>
      <c r="H115" s="42" t="s">
        <v>44</v>
      </c>
      <c r="I115" s="87">
        <f>COUNTIF(A14:A105,"НС")</f>
        <v>0</v>
      </c>
      <c r="J115" s="47"/>
      <c r="K115" s="105"/>
      <c r="L115" s="105"/>
      <c r="M115" s="116"/>
      <c r="N115" s="117"/>
      <c r="O115" s="42"/>
      <c r="P115" s="45"/>
    </row>
    <row r="116" spans="1:16" ht="15" x14ac:dyDescent="0.2">
      <c r="A116" s="44"/>
      <c r="B116" s="46"/>
      <c r="C116" s="46"/>
      <c r="D116" s="46"/>
      <c r="E116" s="46"/>
      <c r="F116" s="46"/>
      <c r="G116" s="51"/>
      <c r="H116" s="52"/>
      <c r="I116" s="52"/>
      <c r="J116" s="52"/>
      <c r="K116" s="52"/>
      <c r="L116" s="52"/>
      <c r="M116" s="53"/>
      <c r="N116" s="41"/>
      <c r="O116" s="41"/>
      <c r="P116" s="54"/>
    </row>
    <row r="117" spans="1:16" ht="15.75" x14ac:dyDescent="0.2">
      <c r="A117" s="168" t="s">
        <v>45</v>
      </c>
      <c r="B117" s="162"/>
      <c r="C117" s="162"/>
      <c r="D117" s="162"/>
      <c r="E117" s="162" t="s">
        <v>13</v>
      </c>
      <c r="F117" s="162"/>
      <c r="G117" s="162"/>
      <c r="H117" s="162" t="s">
        <v>5</v>
      </c>
      <c r="I117" s="162"/>
      <c r="J117" s="162"/>
      <c r="K117" s="162"/>
      <c r="L117" s="162"/>
      <c r="M117" s="162"/>
      <c r="N117" s="162" t="s">
        <v>31</v>
      </c>
      <c r="O117" s="162"/>
      <c r="P117" s="163"/>
    </row>
    <row r="118" spans="1:16" x14ac:dyDescent="0.2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41"/>
      <c r="O118" s="41"/>
      <c r="P118" s="54"/>
    </row>
    <row r="119" spans="1:16" x14ac:dyDescent="0.2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55"/>
      <c r="N119" s="41"/>
      <c r="O119" s="41"/>
      <c r="P119" s="54"/>
    </row>
    <row r="120" spans="1:16" x14ac:dyDescent="0.2">
      <c r="A120" s="96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55"/>
      <c r="N120" s="41"/>
      <c r="O120" s="41"/>
      <c r="P120" s="54"/>
    </row>
    <row r="121" spans="1:16" x14ac:dyDescent="0.2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55"/>
      <c r="N121" s="41"/>
      <c r="O121" s="41"/>
      <c r="P121" s="54"/>
    </row>
    <row r="122" spans="1:16" x14ac:dyDescent="0.2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55"/>
      <c r="N122" s="41"/>
      <c r="O122" s="41"/>
      <c r="P122" s="54"/>
    </row>
    <row r="123" spans="1:16" ht="15.75" thickBot="1" x14ac:dyDescent="0.25">
      <c r="A123" s="169"/>
      <c r="B123" s="166"/>
      <c r="C123" s="166"/>
      <c r="D123" s="166"/>
      <c r="E123" s="166" t="str">
        <f>G17</f>
        <v>Стародубцев А.Ю. / ВК, г.Хабаровск /</v>
      </c>
      <c r="F123" s="166"/>
      <c r="G123" s="166"/>
      <c r="H123" s="166" t="str">
        <f>G18</f>
        <v>Кондратьева Л.В. /ВК, г.Воронеж /</v>
      </c>
      <c r="I123" s="166"/>
      <c r="J123" s="166"/>
      <c r="K123" s="166"/>
      <c r="L123" s="166"/>
      <c r="M123" s="166"/>
      <c r="N123" s="166" t="str">
        <f>G19</f>
        <v>Юдина Л.Н. /ВК, Забайкальский край /</v>
      </c>
      <c r="O123" s="166"/>
      <c r="P123" s="167"/>
    </row>
    <row r="124" spans="1:16" ht="13.5" thickTop="1" x14ac:dyDescent="0.2"/>
  </sheetData>
  <sortState ref="A24:P69">
    <sortCondition ref="A24:A69"/>
  </sortState>
  <mergeCells count="40">
    <mergeCell ref="E117:G117"/>
    <mergeCell ref="H117:M117"/>
    <mergeCell ref="A107:D107"/>
    <mergeCell ref="N123:P123"/>
    <mergeCell ref="E123:G123"/>
    <mergeCell ref="H123:M123"/>
    <mergeCell ref="F118:M118"/>
    <mergeCell ref="A117:D117"/>
    <mergeCell ref="A123:D123"/>
    <mergeCell ref="A15:G15"/>
    <mergeCell ref="H15:P15"/>
    <mergeCell ref="A118:E118"/>
    <mergeCell ref="A11:P11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H107:P107"/>
    <mergeCell ref="N117:P117"/>
    <mergeCell ref="A21:A22"/>
    <mergeCell ref="B21:B22"/>
    <mergeCell ref="C21:C22"/>
    <mergeCell ref="D21:D22"/>
    <mergeCell ref="E21:E22"/>
    <mergeCell ref="F21:F22"/>
    <mergeCell ref="G21:G22"/>
    <mergeCell ref="N21:N22"/>
    <mergeCell ref="O21:O22"/>
    <mergeCell ref="P21:P22"/>
    <mergeCell ref="H21:K21"/>
    <mergeCell ref="H22:I22"/>
    <mergeCell ref="J22:K22"/>
    <mergeCell ref="M21:M22"/>
    <mergeCell ref="L21:L22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73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инд. г. муж</vt:lpstr>
      <vt:lpstr>'итог инд. г. муж'!Заголовки_для_печати</vt:lpstr>
      <vt:lpstr>'итог инд. г. муж'!Область_печати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2022-06-28T10:05:28Z</dcterms:modified>
</cp:coreProperties>
</file>