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ФРИСТАЙЛ 2025\ПР Екатеринбург 14-17 августа 2025\ПРОТОКОЛЫ\"/>
    </mc:Choice>
  </mc:AlternateContent>
  <xr:revisionPtr revIDLastSave="0" documentId="13_ncr:1_{40AB2BD0-D4CA-422D-9EB2-1E282FEFAFAF}" xr6:coauthVersionLast="47" xr6:coauthVersionMax="47" xr10:uidLastSave="{00000000-0000-0000-0000-000000000000}"/>
  <bookViews>
    <workbookView xWindow="-110" yWindow="-110" windowWidth="19420" windowHeight="10300" activeTab="1" xr2:uid="{1131BAA3-BD0E-4D55-B82D-4FDBA9F09655}"/>
  </bookViews>
  <sheets>
    <sheet name="ПР Юн-ки-оф.протокол" sheetId="1" r:id="rId1"/>
    <sheet name="ПР Юн-ры-оф.протокол" sheetId="2" r:id="rId2"/>
  </sheets>
  <externalReferences>
    <externalReference r:id="rId3"/>
  </externalReferences>
  <definedNames>
    <definedName name="_xlnm.Print_Titles" localSheetId="0">'ПР Юн-ки-оф.протокол'!$21:$21</definedName>
    <definedName name="_xlnm.Print_Titles" localSheetId="1">'ПР Юн-ры-оф.протокол'!$21:$21</definedName>
    <definedName name="_xlnm.Print_Area" localSheetId="0">'ПР Юн-ки-оф.протокол'!$A$1:$N$62</definedName>
    <definedName name="_xlnm.Print_Area" localSheetId="1">'ПР Юн-ры-оф.протокол'!$A$1:$N$74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2" l="1"/>
  <c r="G56" i="2"/>
  <c r="D56" i="2"/>
  <c r="L50" i="2"/>
  <c r="H48" i="2"/>
  <c r="H47" i="2"/>
  <c r="H46" i="2"/>
  <c r="N45" i="2"/>
  <c r="H45" i="2"/>
  <c r="N44" i="2"/>
  <c r="N42" i="2"/>
  <c r="L39" i="2"/>
  <c r="G39" i="2"/>
  <c r="F39" i="2"/>
  <c r="E39" i="2"/>
  <c r="D39" i="2"/>
  <c r="C39" i="2"/>
  <c r="L38" i="2"/>
  <c r="G38" i="2"/>
  <c r="F38" i="2"/>
  <c r="E38" i="2"/>
  <c r="D38" i="2"/>
  <c r="C38" i="2"/>
  <c r="L37" i="2"/>
  <c r="G37" i="2"/>
  <c r="F37" i="2"/>
  <c r="E37" i="2"/>
  <c r="D37" i="2"/>
  <c r="C37" i="2"/>
  <c r="L36" i="2"/>
  <c r="G36" i="2"/>
  <c r="F36" i="2"/>
  <c r="E36" i="2"/>
  <c r="D36" i="2"/>
  <c r="C36" i="2"/>
  <c r="L35" i="2"/>
  <c r="G35" i="2"/>
  <c r="F35" i="2"/>
  <c r="E35" i="2"/>
  <c r="D35" i="2"/>
  <c r="C35" i="2"/>
  <c r="L34" i="2"/>
  <c r="G34" i="2"/>
  <c r="F34" i="2"/>
  <c r="E34" i="2"/>
  <c r="D34" i="2"/>
  <c r="C34" i="2"/>
  <c r="L33" i="2"/>
  <c r="G33" i="2"/>
  <c r="F33" i="2"/>
  <c r="E33" i="2"/>
  <c r="D33" i="2"/>
  <c r="C33" i="2"/>
  <c r="L32" i="2"/>
  <c r="G32" i="2"/>
  <c r="F32" i="2"/>
  <c r="E32" i="2"/>
  <c r="D32" i="2"/>
  <c r="C32" i="2"/>
  <c r="L31" i="2"/>
  <c r="G31" i="2"/>
  <c r="F31" i="2"/>
  <c r="E31" i="2"/>
  <c r="D31" i="2"/>
  <c r="C31" i="2"/>
  <c r="L30" i="2"/>
  <c r="G30" i="2"/>
  <c r="F30" i="2"/>
  <c r="E30" i="2"/>
  <c r="D30" i="2"/>
  <c r="C30" i="2"/>
  <c r="L29" i="2"/>
  <c r="G29" i="2"/>
  <c r="F29" i="2"/>
  <c r="E29" i="2"/>
  <c r="D29" i="2"/>
  <c r="C29" i="2"/>
  <c r="L28" i="2"/>
  <c r="G28" i="2"/>
  <c r="F28" i="2"/>
  <c r="E28" i="2"/>
  <c r="D28" i="2"/>
  <c r="C28" i="2"/>
  <c r="L27" i="2"/>
  <c r="G27" i="2"/>
  <c r="F27" i="2"/>
  <c r="E27" i="2"/>
  <c r="D27" i="2"/>
  <c r="C27" i="2"/>
  <c r="L26" i="2"/>
  <c r="G26" i="2"/>
  <c r="F26" i="2"/>
  <c r="E26" i="2"/>
  <c r="D26" i="2"/>
  <c r="C26" i="2"/>
  <c r="L25" i="2"/>
  <c r="G25" i="2"/>
  <c r="F25" i="2"/>
  <c r="E25" i="2"/>
  <c r="D25" i="2"/>
  <c r="C25" i="2"/>
  <c r="L24" i="2"/>
  <c r="G24" i="2"/>
  <c r="F24" i="2"/>
  <c r="E24" i="2"/>
  <c r="D24" i="2"/>
  <c r="C24" i="2"/>
  <c r="L23" i="2"/>
  <c r="G23" i="2"/>
  <c r="H42" i="2" s="1" a="1"/>
  <c r="H42" i="2" s="1"/>
  <c r="F23" i="2"/>
  <c r="N47" i="2" s="1"/>
  <c r="E23" i="2"/>
  <c r="D23" i="2"/>
  <c r="C23" i="2"/>
  <c r="L44" i="1"/>
  <c r="G44" i="1"/>
  <c r="D44" i="1"/>
  <c r="L38" i="1"/>
  <c r="H36" i="1"/>
  <c r="H35" i="1"/>
  <c r="H34" i="1"/>
  <c r="H33" i="1"/>
  <c r="G27" i="1"/>
  <c r="F27" i="1"/>
  <c r="E27" i="1"/>
  <c r="D27" i="1"/>
  <c r="C27" i="1"/>
  <c r="L26" i="1"/>
  <c r="G26" i="1"/>
  <c r="F26" i="1"/>
  <c r="E26" i="1"/>
  <c r="D26" i="1"/>
  <c r="C26" i="1"/>
  <c r="L25" i="1"/>
  <c r="G25" i="1"/>
  <c r="F25" i="1"/>
  <c r="E25" i="1"/>
  <c r="D25" i="1"/>
  <c r="C25" i="1"/>
  <c r="L24" i="1"/>
  <c r="G24" i="1"/>
  <c r="F24" i="1"/>
  <c r="E24" i="1"/>
  <c r="D24" i="1"/>
  <c r="C24" i="1"/>
  <c r="L23" i="1"/>
  <c r="G23" i="1"/>
  <c r="H30" i="1" s="1" a="1"/>
  <c r="H30" i="1" s="1"/>
  <c r="F23" i="1"/>
  <c r="N31" i="1" s="1"/>
  <c r="E23" i="1"/>
  <c r="D23" i="1"/>
  <c r="C23" i="1"/>
  <c r="N48" i="2" l="1"/>
  <c r="N46" i="2"/>
  <c r="N32" i="1"/>
  <c r="N35" i="1"/>
  <c r="N33" i="1"/>
  <c r="N36" i="1"/>
  <c r="N30" i="1"/>
  <c r="N34" i="1"/>
  <c r="N4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<sst xmlns="http://schemas.openxmlformats.org/spreadsheetml/2006/main" count="163" uniqueCount="69">
  <si>
    <t>МИНИСТЕРСТВО СПОРТА РОССИЙСКОЙ ФЕДЕРАЦИИ</t>
  </si>
  <si>
    <t>МИНИСТЕРСТВО ФИЗИЧЕСКОЙ КУЛЬТУРЫ И СПОРТА СВЕРДЛОВСКОЙ ОБЛАСТИ</t>
  </si>
  <si>
    <t>ФЕДЕРАЦИЯ ВЕЛОСИПЕДНОГО СПОРТА РОССИИ</t>
  </si>
  <si>
    <t>ПЕРВЕНСТВО РОССИИ</t>
  </si>
  <si>
    <t>по велосипедному спорту</t>
  </si>
  <si>
    <t>ИТОГОВЫЙ ПРОТОКОЛ</t>
  </si>
  <si>
    <t>ВМХ - фристайл - парк (или парк - смешанный)</t>
  </si>
  <si>
    <t>ЮНИОРКИ 19-22 ГОДА</t>
  </si>
  <si>
    <t>МЕСТО ПРОВЕДЕНИЯ: г. Екатеринбург</t>
  </si>
  <si>
    <t>НАЧАЛО ГОНКИ:</t>
  </si>
  <si>
    <t>13:00</t>
  </si>
  <si>
    <t>Номер-код ВРВС - 0080061612Я</t>
  </si>
  <si>
    <t>ОКОНЧАНИЕ ГОНКИ:</t>
  </si>
  <si>
    <t>14:00</t>
  </si>
  <si>
    <t>ЕКП 2025 № - 2008660022042604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</si>
  <si>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</si>
  <si>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</si>
  <si>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</si>
  <si>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</si>
  <si>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</si>
  <si>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 xml:space="preserve">АНДРИЯНОВ А.С. (ВК, г. МОСКВА) </t>
  </si>
  <si>
    <t>ВЫСОТА СТАРТОВОЙ ГОРЫ (HD)(м):</t>
  </si>
  <si>
    <t>ГЛАВНЫЙ СЕКРЕТАРЬ:</t>
  </si>
  <si>
    <t>СЛАБКОВСКАЯ В.Н. ( ВК, г. ОМСК)</t>
  </si>
  <si>
    <t>КОНТРОЛЬНОЕ ВРЕМЯ (МИН):</t>
  </si>
  <si>
    <t>СУДЬЯ НА ФИНИШЕ:</t>
  </si>
  <si>
    <t xml:space="preserve">ВЫСОЦКИЙ С.М. (1К, г. МОСКВА)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</si>
  <si>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</si>
  <si>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</si>
  <si>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</si>
  <si>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</si>
  <si>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</si>
  <si>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</si>
  <si>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</si>
  <si>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</si>
  <si>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</si>
  <si>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</si>
  <si>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</si>
  <si>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</si>
  <si>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</si>
  <si>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</si>
  <si>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МС</t>
  </si>
  <si>
    <t>Финал</t>
  </si>
  <si>
    <t>КМС</t>
  </si>
  <si>
    <t>Квалификация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</si>
  <si>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</si>
  <si>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</si>
  <si>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</si>
  <si>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</si>
  <si>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</si>
  <si>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</si>
  <si>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</si>
  <si>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</si>
  <si>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</si>
  <si>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</si>
  <si>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Ветер: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</si>
  <si>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</si>
  <si>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</si>
  <si>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</si>
  <si>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</si>
  <si>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</si>
  <si>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</si>
  <si>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</si>
  <si>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</si>
  <si>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</si>
  <si>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ЮНИОРЫ 19-22 ГОДА</t>
  </si>
  <si>
    <t>15:00</t>
  </si>
  <si>
    <t>НС</t>
  </si>
  <si>
    <t>ДАТА ПРОВЕДЕНИЯ: 14-17 АВГУСТА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</si>
</sst>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yyyy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6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6" fillId="0" borderId="0"/>
    <xf numFmtId="0" fontId="16" fillId="0" borderId="0"/>
  </cellStyleXfs>
  <cellXfs count="161">
    <xf numFmtId="0" fontId="0" fillId="0" borderId="0" xfId="0"/>
    <xf numFmtId="0" fontId="5" fillId="0" borderId="0" xfId="1" applyFont="1" applyAlignment="1">
      <alignment vertical="center"/>
    </xf>
    <xf numFmtId="0" fontId="3" fillId="0" borderId="0" xfId="2"/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49" fontId="4" fillId="0" borderId="0" xfId="1" applyNumberFormat="1" applyFont="1" applyAlignment="1">
      <alignment vertical="center"/>
    </xf>
    <xf numFmtId="0" fontId="10" fillId="0" borderId="10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2" fillId="0" borderId="11" xfId="1" applyFont="1" applyBorder="1" applyAlignment="1">
      <alignment vertical="center"/>
    </xf>
    <xf numFmtId="0" fontId="11" fillId="0" borderId="11" xfId="1" applyFont="1" applyBorder="1" applyAlignment="1">
      <alignment horizontal="left" vertical="center"/>
    </xf>
    <xf numFmtId="49" fontId="12" fillId="0" borderId="11" xfId="1" applyNumberFormat="1" applyFont="1" applyBorder="1" applyAlignment="1">
      <alignment vertical="center"/>
    </xf>
    <xf numFmtId="0" fontId="13" fillId="0" borderId="11" xfId="1" applyFont="1" applyBorder="1" applyAlignment="1">
      <alignment horizontal="right" vertical="center"/>
    </xf>
    <xf numFmtId="0" fontId="11" fillId="0" borderId="12" xfId="2" applyFont="1" applyBorder="1" applyAlignment="1">
      <alignment horizontal="right" vertical="center"/>
    </xf>
    <xf numFmtId="0" fontId="11" fillId="0" borderId="7" xfId="1" applyFont="1" applyBorder="1" applyAlignment="1">
      <alignment horizontal="left" vertical="center"/>
    </xf>
    <xf numFmtId="0" fontId="11" fillId="0" borderId="8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" fillId="0" borderId="8" xfId="1" applyFont="1" applyBorder="1" applyAlignment="1">
      <alignment horizontal="left" vertical="center"/>
    </xf>
    <xf numFmtId="49" fontId="12" fillId="0" borderId="8" xfId="1" applyNumberFormat="1" applyFont="1" applyBorder="1" applyAlignment="1">
      <alignment vertical="center"/>
    </xf>
    <xf numFmtId="0" fontId="13" fillId="0" borderId="8" xfId="1" applyFont="1" applyBorder="1" applyAlignment="1">
      <alignment horizontal="right" vertical="center"/>
    </xf>
    <xf numFmtId="0" fontId="11" fillId="0" borderId="9" xfId="1" applyFont="1" applyBorder="1" applyAlignment="1">
      <alignment horizontal="right" vertical="center"/>
    </xf>
    <xf numFmtId="0" fontId="11" fillId="0" borderId="13" xfId="1" applyFont="1" applyBorder="1" applyAlignment="1">
      <alignment vertical="center"/>
    </xf>
    <xf numFmtId="0" fontId="11" fillId="0" borderId="14" xfId="1" applyFont="1" applyBorder="1" applyAlignment="1">
      <alignment horizontal="center" vertical="center"/>
    </xf>
    <xf numFmtId="0" fontId="11" fillId="0" borderId="14" xfId="1" applyFont="1" applyBorder="1" applyAlignment="1">
      <alignment vertical="center"/>
    </xf>
    <xf numFmtId="0" fontId="12" fillId="0" borderId="14" xfId="1" applyFont="1" applyBorder="1" applyAlignment="1">
      <alignment vertical="center"/>
    </xf>
    <xf numFmtId="0" fontId="6" fillId="0" borderId="14" xfId="1" applyFont="1" applyBorder="1" applyAlignment="1">
      <alignment horizontal="right" vertical="center"/>
    </xf>
    <xf numFmtId="0" fontId="12" fillId="0" borderId="14" xfId="1" applyFont="1" applyBorder="1" applyAlignment="1">
      <alignment horizontal="right" vertical="center"/>
    </xf>
    <xf numFmtId="0" fontId="12" fillId="0" borderId="14" xfId="1" applyFont="1" applyBorder="1" applyAlignment="1">
      <alignment horizontal="right"/>
    </xf>
    <xf numFmtId="49" fontId="14" fillId="0" borderId="16" xfId="1" applyNumberFormat="1" applyFont="1" applyBorder="1" applyAlignment="1">
      <alignment vertical="center"/>
    </xf>
    <xf numFmtId="0" fontId="14" fillId="0" borderId="14" xfId="1" applyFont="1" applyBorder="1" applyAlignment="1">
      <alignment vertical="center"/>
    </xf>
    <xf numFmtId="49" fontId="14" fillId="0" borderId="14" xfId="1" applyNumberFormat="1" applyFont="1" applyBorder="1" applyAlignment="1">
      <alignment vertical="center"/>
    </xf>
    <xf numFmtId="0" fontId="14" fillId="0" borderId="17" xfId="1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6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49" fontId="14" fillId="0" borderId="16" xfId="1" applyNumberFormat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vertical="center"/>
    </xf>
    <xf numFmtId="1" fontId="12" fillId="0" borderId="17" xfId="1" applyNumberFormat="1" applyFont="1" applyBorder="1" applyAlignment="1">
      <alignment horizontal="center" vertical="center"/>
    </xf>
    <xf numFmtId="0" fontId="6" fillId="0" borderId="18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6" fillId="0" borderId="19" xfId="1" applyFont="1" applyBorder="1" applyAlignment="1">
      <alignment vertical="center"/>
    </xf>
    <xf numFmtId="49" fontId="6" fillId="0" borderId="19" xfId="1" applyNumberFormat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49" fontId="15" fillId="0" borderId="0" xfId="1" applyNumberFormat="1" applyFont="1" applyAlignment="1">
      <alignment vertical="center"/>
    </xf>
    <xf numFmtId="49" fontId="15" fillId="3" borderId="27" xfId="1" applyNumberFormat="1" applyFont="1" applyFill="1" applyBorder="1" applyAlignment="1">
      <alignment horizontal="center" vertical="center" wrapText="1"/>
    </xf>
    <xf numFmtId="0" fontId="12" fillId="0" borderId="26" xfId="2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27" xfId="1" applyFont="1" applyBorder="1" applyAlignment="1">
      <alignment vertical="center"/>
    </xf>
    <xf numFmtId="164" fontId="19" fillId="0" borderId="27" xfId="1" applyNumberFormat="1" applyFont="1" applyBorder="1" applyAlignment="1">
      <alignment horizontal="center" vertical="center"/>
    </xf>
    <xf numFmtId="2" fontId="19" fillId="0" borderId="27" xfId="2" applyNumberFormat="1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2" fontId="20" fillId="0" borderId="27" xfId="2" applyNumberFormat="1" applyFont="1" applyBorder="1" applyAlignment="1">
      <alignment horizontal="center" vertical="center"/>
    </xf>
    <xf numFmtId="2" fontId="21" fillId="0" borderId="27" xfId="2" applyNumberFormat="1" applyFont="1" applyBorder="1" applyAlignment="1">
      <alignment horizontal="center" vertical="center"/>
    </xf>
    <xf numFmtId="0" fontId="2" fillId="0" borderId="27" xfId="3" applyFont="1" applyBorder="1" applyAlignment="1">
      <alignment horizontal="center" vertical="center" wrapText="1"/>
    </xf>
    <xf numFmtId="0" fontId="2" fillId="0" borderId="30" xfId="2" applyFont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0" fontId="6" fillId="0" borderId="0" xfId="1" applyFont="1" applyAlignment="1">
      <alignment horizontal="justify"/>
    </xf>
    <xf numFmtId="0" fontId="6" fillId="0" borderId="0" xfId="1" applyFont="1" applyAlignment="1">
      <alignment horizontal="center"/>
    </xf>
    <xf numFmtId="0" fontId="22" fillId="0" borderId="0" xfId="4" applyFont="1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49" fontId="19" fillId="0" borderId="0" xfId="1" applyNumberFormat="1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19" fillId="0" borderId="6" xfId="1" applyFont="1" applyBorder="1" applyAlignment="1">
      <alignment vertical="center" wrapText="1"/>
    </xf>
    <xf numFmtId="0" fontId="11" fillId="2" borderId="32" xfId="1" applyFont="1" applyFill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2" fillId="0" borderId="14" xfId="1" applyFont="1" applyBorder="1" applyAlignment="1">
      <alignment horizontal="center" vertical="center"/>
    </xf>
    <xf numFmtId="49" fontId="12" fillId="0" borderId="14" xfId="1" applyNumberFormat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49" fontId="12" fillId="0" borderId="16" xfId="1" applyNumberFormat="1" applyFont="1" applyBorder="1" applyAlignment="1">
      <alignment vertical="center"/>
    </xf>
    <xf numFmtId="0" fontId="23" fillId="4" borderId="15" xfId="1" applyFont="1" applyFill="1" applyBorder="1" applyAlignment="1">
      <alignment horizontal="right" vertical="center"/>
    </xf>
    <xf numFmtId="0" fontId="6" fillId="0" borderId="3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35" xfId="1" applyNumberFormat="1" applyFont="1" applyBorder="1" applyAlignment="1">
      <alignment horizontal="center" vertical="center"/>
    </xf>
    <xf numFmtId="0" fontId="6" fillId="0" borderId="17" xfId="2" applyFont="1" applyBorder="1" applyAlignment="1">
      <alignment horizontal="right" vertical="center"/>
    </xf>
    <xf numFmtId="9" fontId="12" fillId="0" borderId="14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3" fillId="0" borderId="15" xfId="2" applyFont="1" applyBorder="1" applyAlignment="1">
      <alignment horizontal="right" vertical="center"/>
    </xf>
    <xf numFmtId="0" fontId="6" fillId="0" borderId="36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6" fillId="0" borderId="37" xfId="2" applyNumberFormat="1" applyFont="1" applyBorder="1" applyAlignment="1">
      <alignment horizontal="center" vertical="center"/>
    </xf>
    <xf numFmtId="0" fontId="12" fillId="0" borderId="13" xfId="1" applyFont="1" applyBorder="1" applyAlignment="1">
      <alignment horizontal="left" vertical="center"/>
    </xf>
    <xf numFmtId="0" fontId="6" fillId="0" borderId="13" xfId="1" applyFont="1" applyBorder="1" applyAlignment="1">
      <alignment vertical="center"/>
    </xf>
    <xf numFmtId="0" fontId="12" fillId="0" borderId="13" xfId="1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49" fontId="6" fillId="0" borderId="29" xfId="2" applyNumberFormat="1" applyFont="1" applyBorder="1" applyAlignment="1">
      <alignment horizontal="center" vertical="center"/>
    </xf>
    <xf numFmtId="49" fontId="12" fillId="0" borderId="14" xfId="1" applyNumberFormat="1" applyFont="1" applyBorder="1" applyAlignment="1">
      <alignment horizontal="left" vertical="center"/>
    </xf>
    <xf numFmtId="49" fontId="12" fillId="0" borderId="14" xfId="1" applyNumberFormat="1" applyFont="1" applyBorder="1" applyAlignment="1">
      <alignment vertical="center"/>
    </xf>
    <xf numFmtId="49" fontId="12" fillId="0" borderId="17" xfId="1" applyNumberFormat="1" applyFont="1" applyBorder="1" applyAlignment="1">
      <alignment vertical="center"/>
    </xf>
    <xf numFmtId="0" fontId="13" fillId="2" borderId="13" xfId="1" applyFont="1" applyFill="1" applyBorder="1" applyAlignment="1">
      <alignment vertical="center"/>
    </xf>
    <xf numFmtId="0" fontId="13" fillId="2" borderId="14" xfId="1" applyFont="1" applyFill="1" applyBorder="1" applyAlignment="1">
      <alignment vertical="center"/>
    </xf>
    <xf numFmtId="0" fontId="13" fillId="2" borderId="1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9" fillId="0" borderId="38" xfId="1" applyFont="1" applyBorder="1" applyAlignment="1">
      <alignment vertical="center"/>
    </xf>
    <xf numFmtId="0" fontId="19" fillId="0" borderId="39" xfId="1" applyFont="1" applyBorder="1" applyAlignment="1">
      <alignment vertical="center"/>
    </xf>
    <xf numFmtId="0" fontId="19" fillId="0" borderId="39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49" fontId="19" fillId="0" borderId="0" xfId="1" applyNumberFormat="1" applyFont="1" applyAlignment="1">
      <alignment vertical="center"/>
    </xf>
    <xf numFmtId="0" fontId="6" fillId="0" borderId="26" xfId="2" applyFont="1" applyBorder="1" applyAlignment="1">
      <alignment horizontal="center" vertical="center"/>
    </xf>
    <xf numFmtId="1" fontId="19" fillId="0" borderId="27" xfId="2" applyNumberFormat="1" applyFont="1" applyBorder="1" applyAlignment="1">
      <alignment horizontal="center" vertical="center"/>
    </xf>
    <xf numFmtId="0" fontId="18" fillId="0" borderId="27" xfId="3" applyFont="1" applyBorder="1" applyAlignment="1">
      <alignment horizontal="center" vertical="center" wrapText="1"/>
    </xf>
    <xf numFmtId="0" fontId="18" fillId="4" borderId="27" xfId="3" applyFont="1" applyFill="1" applyBorder="1" applyAlignment="1">
      <alignment horizontal="center" vertical="center" wrapText="1"/>
    </xf>
    <xf numFmtId="0" fontId="17" fillId="0" borderId="38" xfId="1" applyFont="1" applyBorder="1" applyAlignment="1">
      <alignment vertical="center"/>
    </xf>
    <xf numFmtId="0" fontId="17" fillId="0" borderId="39" xfId="1" applyFont="1" applyBorder="1" applyAlignment="1">
      <alignment vertical="center"/>
    </xf>
    <xf numFmtId="0" fontId="17" fillId="0" borderId="39" xfId="1" applyFont="1" applyBorder="1" applyAlignment="1">
      <alignment horizontal="center" vertical="center"/>
    </xf>
    <xf numFmtId="49" fontId="17" fillId="0" borderId="0" xfId="1" applyNumberFormat="1" applyFont="1" applyAlignment="1">
      <alignment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9" fillId="0" borderId="39" xfId="1" applyFont="1" applyBorder="1" applyAlignment="1">
      <alignment horizontal="center" vertical="center"/>
    </xf>
    <xf numFmtId="0" fontId="19" fillId="0" borderId="40" xfId="1" applyFont="1" applyBorder="1" applyAlignment="1">
      <alignment horizontal="center" vertical="center"/>
    </xf>
    <xf numFmtId="49" fontId="15" fillId="3" borderId="23" xfId="1" applyNumberFormat="1" applyFont="1" applyFill="1" applyBorder="1" applyAlignment="1">
      <alignment horizontal="center" vertical="center" wrapText="1"/>
    </xf>
    <xf numFmtId="49" fontId="15" fillId="3" borderId="24" xfId="1" applyNumberFormat="1" applyFont="1" applyFill="1" applyBorder="1" applyAlignment="1">
      <alignment horizontal="center" vertical="center" wrapText="1"/>
    </xf>
    <xf numFmtId="49" fontId="15" fillId="3" borderId="28" xfId="1" applyNumberFormat="1" applyFont="1" applyFill="1" applyBorder="1" applyAlignment="1">
      <alignment horizontal="center" vertical="center" wrapText="1"/>
    </xf>
    <xf numFmtId="49" fontId="15" fillId="3" borderId="29" xfId="1" applyNumberFormat="1" applyFont="1" applyFill="1" applyBorder="1" applyAlignment="1">
      <alignment horizontal="center" vertical="center" wrapText="1"/>
    </xf>
    <xf numFmtId="49" fontId="15" fillId="3" borderId="22" xfId="1" applyNumberFormat="1" applyFont="1" applyFill="1" applyBorder="1" applyAlignment="1">
      <alignment horizontal="center" vertical="center" wrapText="1"/>
    </xf>
    <xf numFmtId="49" fontId="15" fillId="2" borderId="22" xfId="3" applyNumberFormat="1" applyFont="1" applyFill="1" applyBorder="1" applyAlignment="1">
      <alignment horizontal="center" vertical="center" wrapText="1"/>
    </xf>
    <xf numFmtId="49" fontId="15" fillId="2" borderId="27" xfId="3" applyNumberFormat="1" applyFont="1" applyFill="1" applyBorder="1" applyAlignment="1">
      <alignment horizontal="center" vertical="center" wrapText="1"/>
    </xf>
    <xf numFmtId="0" fontId="15" fillId="2" borderId="22" xfId="1" applyFont="1" applyFill="1" applyBorder="1" applyAlignment="1">
      <alignment horizontal="center" vertical="center" wrapText="1"/>
    </xf>
    <xf numFmtId="0" fontId="15" fillId="2" borderId="27" xfId="1" applyFont="1" applyFill="1" applyBorder="1" applyAlignment="1">
      <alignment horizontal="center" vertical="center" wrapText="1"/>
    </xf>
    <xf numFmtId="0" fontId="15" fillId="2" borderId="25" xfId="1" applyFont="1" applyFill="1" applyBorder="1" applyAlignment="1">
      <alignment horizontal="center" vertical="center" wrapText="1"/>
    </xf>
    <xf numFmtId="0" fontId="15" fillId="2" borderId="30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/>
    </xf>
    <xf numFmtId="0" fontId="11" fillId="2" borderId="33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4" fillId="0" borderId="16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14" fillId="0" borderId="17" xfId="1" applyFont="1" applyBorder="1" applyAlignment="1">
      <alignment horizontal="left" vertical="center"/>
    </xf>
    <xf numFmtId="0" fontId="15" fillId="2" borderId="21" xfId="1" applyFont="1" applyFill="1" applyBorder="1" applyAlignment="1">
      <alignment horizontal="center" vertical="center"/>
    </xf>
    <xf numFmtId="0" fontId="15" fillId="2" borderId="26" xfId="1" applyFont="1" applyFill="1" applyBorder="1" applyAlignment="1">
      <alignment horizontal="center" vertical="center"/>
    </xf>
    <xf numFmtId="0" fontId="15" fillId="2" borderId="22" xfId="3" applyFont="1" applyFill="1" applyBorder="1" applyAlignment="1">
      <alignment horizontal="center" vertical="center" wrapText="1"/>
    </xf>
    <xf numFmtId="0" fontId="15" fillId="2" borderId="27" xfId="3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5">
    <cellStyle name="Обычный" xfId="0" builtinId="0"/>
    <cellStyle name="Обычный 2" xfId="1" xr:uid="{0041386C-9A80-4AE9-A875-CC03672363D8}"/>
    <cellStyle name="Обычный 6" xfId="2" xr:uid="{853861BA-02A9-4D42-B596-3C1102AD767D}"/>
    <cellStyle name="Обычный_ID4938_RS_1" xfId="4" xr:uid="{E591D301-4167-4BE7-A628-AE51427B166A}"/>
    <cellStyle name="Обычный_Стартовый протокол Смирнов_20101106_Results" xfId="3" xr:uid="{F4EC44E2-381F-4A50-9731-922B2170FF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36181</xdr:colOff>
      <xdr:row>1</xdr:row>
      <xdr:rowOff>22224</xdr:rowOff>
    </xdr:from>
    <xdr:to>
      <xdr:col>12</xdr:col>
      <xdr:colOff>386222</xdr:colOff>
      <xdr:row>3</xdr:row>
      <xdr:rowOff>136523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8FDA044-44DB-4BB0-8A63-DD117777C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0512"/>
        <a:stretch>
          <a:fillRect/>
        </a:stretch>
      </xdr:blipFill>
      <xdr:spPr>
        <a:xfrm>
          <a:off x="10856581" y="276224"/>
          <a:ext cx="1054891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1</xdr:row>
      <xdr:rowOff>0</xdr:rowOff>
    </xdr:from>
    <xdr:to>
      <xdr:col>2</xdr:col>
      <xdr:colOff>391205</xdr:colOff>
      <xdr:row>4</xdr:row>
      <xdr:rowOff>32831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0F1F18A-96D2-49AC-893E-9EB460D18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5950" y="254000"/>
          <a:ext cx="810305" cy="7884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113596</xdr:colOff>
      <xdr:row>1</xdr:row>
      <xdr:rowOff>116761</xdr:rowOff>
    </xdr:from>
    <xdr:to>
      <xdr:col>13</xdr:col>
      <xdr:colOff>200184</xdr:colOff>
      <xdr:row>3</xdr:row>
      <xdr:rowOff>231060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9FD1946-6B14-4A30-AE3B-D0312C253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0512"/>
        <a:stretch>
          <a:fillRect/>
        </a:stretch>
      </xdr:blipFill>
      <xdr:spPr>
        <a:xfrm>
          <a:off x="11454696" y="370761"/>
          <a:ext cx="1051788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0</xdr:row>
      <xdr:rowOff>238125</xdr:rowOff>
    </xdr:from>
    <xdr:to>
      <xdr:col>2</xdr:col>
      <xdr:colOff>661080</xdr:colOff>
      <xdr:row>4</xdr:row>
      <xdr:rowOff>24894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D38A2EAD-36A5-411D-B031-A911C12D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4700" y="238125"/>
          <a:ext cx="813480" cy="783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72;&#1103;%20&#1055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жчины"/>
      <sheetName val="список (2)"/>
      <sheetName val="Женщины"/>
      <sheetName val="спиУЧ-ПР"/>
      <sheetName val="список"/>
      <sheetName val="список юн-ки ПР"/>
      <sheetName val="Стартовый квал.-фин Ю-ки19-22"/>
      <sheetName val="Стартовый квал. Ю19-22"/>
      <sheetName val=" список ю-ры ПР"/>
      <sheetName val="ПР Юн-ки-оф.протокол"/>
      <sheetName val="ПР Юн-ры-оф.протокол"/>
      <sheetName val="ВС Муж-оф.протокол "/>
      <sheetName val="ВС Жен-оф.протокол"/>
      <sheetName val="ВС Ю15-16-оф.протокол"/>
      <sheetName val="ВС Д15-16-оф.протокол "/>
      <sheetName val="список М-ВС "/>
      <sheetName val="Стартовый финал муж"/>
      <sheetName val="список Ж-ВС"/>
      <sheetName val="Стартовый финал жен"/>
      <sheetName val="список Ю15-16.-ВС"/>
      <sheetName val="список Д15-16-ВС"/>
      <sheetName val="Стартовый фин ВС Д-Ю-15-16"/>
      <sheetName val="Стартовый квалмуж."/>
      <sheetName val="Стартовый квал.ж"/>
      <sheetName val="Стартовый квалВС Ю 13-14"/>
      <sheetName val="Стартовый фин Ю15-16"/>
      <sheetName val="Стартовый квалВС Ю 15-16"/>
      <sheetName val="Стартовый квалВС-Ю-ки17-18"/>
      <sheetName val="Стартовый квалВС17-18."/>
      <sheetName val="ЧиПОО"/>
      <sheetName val="ВС Ю15-16-оф.протокол "/>
      <sheetName val="список М-ЧОО"/>
      <sheetName val="ВС Ю-ки 17-18-оф.протокол"/>
      <sheetName val="список Ю17-18-ПОО"/>
      <sheetName val="список Ю15-16-ПОО "/>
      <sheetName val="список ЧиПОО все"/>
    </sheetNames>
    <definedNames>
      <definedName name="_xlnm.Print_Area" refersTo="='список'!$A$1:$G$87" sheetId="4"/>
    </defined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№</v>
          </cell>
          <cell r="B1" t="str">
            <v xml:space="preserve"> 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</row>
        <row r="2">
          <cell r="B2" t="str">
            <v>ВС Муж,Жен(2005 и ст.)</v>
          </cell>
        </row>
        <row r="3">
          <cell r="B3" t="str">
            <v>АЛИЕВ Анар</v>
          </cell>
          <cell r="C3">
            <v>10089109335</v>
          </cell>
          <cell r="D3">
            <v>37694</v>
          </cell>
          <cell r="E3" t="str">
            <v>МС</v>
          </cell>
          <cell r="F3" t="str">
            <v>Калининградская область</v>
          </cell>
          <cell r="G3" t="str">
            <v>ГАУ ДО КО "КСШОР"</v>
          </cell>
        </row>
        <row r="4">
          <cell r="B4" t="str">
            <v>ХОЛОДНЯКОВ Артем</v>
          </cell>
          <cell r="C4">
            <v>10089454491</v>
          </cell>
          <cell r="D4">
            <v>37900</v>
          </cell>
          <cell r="E4" t="str">
            <v>МС</v>
          </cell>
          <cell r="F4" t="str">
            <v>Калининградская область</v>
          </cell>
          <cell r="G4" t="str">
            <v>ГАУ ДО КО "КСШОР"</v>
          </cell>
        </row>
        <row r="5">
          <cell r="B5" t="str">
            <v>НОВОСЕЛОВ Максим</v>
          </cell>
          <cell r="C5">
            <v>10066198642</v>
          </cell>
          <cell r="D5">
            <v>32810</v>
          </cell>
          <cell r="E5" t="str">
            <v>КМС</v>
          </cell>
          <cell r="F5" t="str">
            <v>Москва</v>
          </cell>
          <cell r="G5" t="str">
            <v>ГБУ ДО "Московская академия велосипедного спорта"</v>
          </cell>
        </row>
        <row r="6">
          <cell r="B6" t="str">
            <v>ГАЛКИН Дмитрий</v>
          </cell>
          <cell r="C6">
            <v>10140039284</v>
          </cell>
          <cell r="D6">
            <v>37933</v>
          </cell>
          <cell r="E6" t="str">
            <v>1 СР</v>
          </cell>
          <cell r="F6" t="str">
            <v>Московская область</v>
          </cell>
          <cell r="G6" t="str">
            <v>"УОР № 1"</v>
          </cell>
        </row>
        <row r="7">
          <cell r="B7" t="str">
            <v>СОКОЛОВ Игорь</v>
          </cell>
          <cell r="C7">
            <v>10140039385</v>
          </cell>
          <cell r="D7">
            <v>38016</v>
          </cell>
          <cell r="E7" t="str">
            <v>1 СР</v>
          </cell>
          <cell r="F7" t="str">
            <v>Московская область</v>
          </cell>
          <cell r="G7" t="str">
            <v>"УОР № 1"</v>
          </cell>
        </row>
        <row r="8">
          <cell r="B8" t="str">
            <v>СЕМИН Илья</v>
          </cell>
          <cell r="C8">
            <v>10084649860</v>
          </cell>
          <cell r="D8">
            <v>36249</v>
          </cell>
          <cell r="E8" t="str">
            <v>КМС</v>
          </cell>
          <cell r="F8" t="str">
            <v>Московская область</v>
          </cell>
          <cell r="G8" t="str">
            <v>"УОР № 1"</v>
          </cell>
        </row>
        <row r="9">
          <cell r="B9" t="str">
            <v>СТЕНЕНКО Вячеслав</v>
          </cell>
          <cell r="C9">
            <v>10066198541</v>
          </cell>
          <cell r="D9">
            <v>34436</v>
          </cell>
          <cell r="E9" t="str">
            <v>КМС</v>
          </cell>
          <cell r="F9" t="str">
            <v>Ростовская область</v>
          </cell>
          <cell r="G9" t="str">
            <v>МБУ ДО Гребной канал "Дон"</v>
          </cell>
        </row>
        <row r="10">
          <cell r="B10" t="str">
            <v>ВАРЫВДИН Александр</v>
          </cell>
          <cell r="C10">
            <v>10117225894</v>
          </cell>
          <cell r="D10">
            <v>38532</v>
          </cell>
          <cell r="E10" t="str">
            <v>1 СР</v>
          </cell>
          <cell r="F10" t="str">
            <v>Свердловская область</v>
          </cell>
          <cell r="G10" t="str">
            <v>РОО "Федерация велосипедного спорта Свердловской области"</v>
          </cell>
        </row>
        <row r="11">
          <cell r="B11" t="str">
            <v>ДОЛГИХ Даниил</v>
          </cell>
          <cell r="C11">
            <v>10130082842</v>
          </cell>
          <cell r="D11">
            <v>38593</v>
          </cell>
          <cell r="E11" t="str">
            <v>КМС</v>
          </cell>
          <cell r="F11" t="str">
            <v>Удмуртская Республика</v>
          </cell>
          <cell r="G11" t="str">
            <v>БУ ДО УР СШОР по велоспорту</v>
          </cell>
        </row>
        <row r="12">
          <cell r="B12" t="str">
            <v>ГРАМАШОВА Алина</v>
          </cell>
          <cell r="C12">
            <v>10119496102</v>
          </cell>
          <cell r="D12">
            <v>37702</v>
          </cell>
          <cell r="E12" t="str">
            <v>МС</v>
          </cell>
          <cell r="F12" t="str">
            <v>Московская область</v>
          </cell>
          <cell r="G12" t="str">
            <v>ЦОВС МО ,"УОР № 1"</v>
          </cell>
        </row>
        <row r="13">
          <cell r="B13" t="str">
            <v>МАЛЫШЕВА Елена</v>
          </cell>
          <cell r="C13">
            <v>10066399413</v>
          </cell>
          <cell r="D13">
            <v>36485</v>
          </cell>
          <cell r="E13" t="str">
            <v>КМС</v>
          </cell>
          <cell r="F13" t="str">
            <v>Московская область</v>
          </cell>
          <cell r="G13" t="str">
            <v>"УОР № 1"</v>
          </cell>
        </row>
        <row r="14">
          <cell r="B14" t="str">
            <v>КРУГЛОВА Екатерина</v>
          </cell>
          <cell r="C14">
            <v>10066351620</v>
          </cell>
          <cell r="D14">
            <v>34518</v>
          </cell>
          <cell r="E14" t="str">
            <v>МС</v>
          </cell>
          <cell r="F14" t="str">
            <v>Самарская область</v>
          </cell>
          <cell r="G14" t="str">
            <v>ГАУ ДО СО СШОР № 7</v>
          </cell>
        </row>
        <row r="15">
          <cell r="B15" t="str">
            <v>РИЗАЕВА Дарья</v>
          </cell>
          <cell r="C15">
            <v>10097381415</v>
          </cell>
          <cell r="D15">
            <v>35351</v>
          </cell>
          <cell r="E15" t="str">
            <v>МС</v>
          </cell>
          <cell r="F15" t="str">
            <v>Самарская область</v>
          </cell>
          <cell r="G15" t="str">
            <v>ГАУ ДО СО СШОР №7</v>
          </cell>
        </row>
        <row r="16">
          <cell r="B16" t="str">
            <v>БЛИНОВА Анастасия</v>
          </cell>
          <cell r="C16">
            <v>10131862689</v>
          </cell>
          <cell r="D16">
            <v>36981</v>
          </cell>
          <cell r="E16" t="str">
            <v>КМС</v>
          </cell>
          <cell r="F16" t="str">
            <v>Московская область</v>
          </cell>
          <cell r="G16" t="str">
            <v xml:space="preserve">"УОР № 1" </v>
          </cell>
        </row>
        <row r="21">
          <cell r="B21" t="str">
            <v>ПР-19-22 лет(2003-2006)</v>
          </cell>
        </row>
        <row r="22">
          <cell r="B22" t="str">
            <v>КОЛДАЕВ Юрий</v>
          </cell>
          <cell r="C22">
            <v>10137629341</v>
          </cell>
          <cell r="D22">
            <v>38873</v>
          </cell>
          <cell r="E22" t="str">
            <v>1 СР</v>
          </cell>
          <cell r="F22" t="str">
            <v>Москва</v>
          </cell>
          <cell r="G22" t="str">
            <v>ГБУ ДО "Московская академия велосипедного спорта"</v>
          </cell>
        </row>
        <row r="23">
          <cell r="B23" t="str">
            <v>ИВАНОВ Максим</v>
          </cell>
          <cell r="C23">
            <v>10129966341</v>
          </cell>
          <cell r="D23">
            <v>38832</v>
          </cell>
          <cell r="E23" t="str">
            <v>КМС</v>
          </cell>
          <cell r="F23" t="str">
            <v>Москва</v>
          </cell>
          <cell r="G23" t="str">
            <v>ГБУ ДО "Московская академия велосипедного спорта"</v>
          </cell>
        </row>
        <row r="24">
          <cell r="B24" t="str">
            <v>ПАВЛЕНКО Пётр</v>
          </cell>
          <cell r="C24">
            <v>10137602564</v>
          </cell>
          <cell r="D24">
            <v>38728</v>
          </cell>
          <cell r="E24" t="str">
            <v>1 СР</v>
          </cell>
          <cell r="F24" t="str">
            <v>Москва</v>
          </cell>
          <cell r="G24" t="str">
            <v>ГБУ ДО "Московская академия велосипедного спорта"</v>
          </cell>
        </row>
        <row r="25">
          <cell r="B25" t="str">
            <v>СОСНОВИКОВ Семён</v>
          </cell>
          <cell r="C25">
            <v>10129967856</v>
          </cell>
          <cell r="D25">
            <v>38833</v>
          </cell>
          <cell r="E25" t="str">
            <v>1 СР</v>
          </cell>
          <cell r="F25" t="str">
            <v>Москва</v>
          </cell>
          <cell r="G25" t="str">
            <v>ГБУ ДО "Московская академия велосипедного спорта"</v>
          </cell>
        </row>
        <row r="26">
          <cell r="B26" t="str">
            <v>МИЩЕРСКИЙ Руслан</v>
          </cell>
          <cell r="C26">
            <v>10151797304</v>
          </cell>
          <cell r="D26">
            <v>38760</v>
          </cell>
          <cell r="E26" t="str">
            <v>1 СР</v>
          </cell>
          <cell r="F26" t="str">
            <v>Ростовская область</v>
          </cell>
          <cell r="G26" t="str">
            <v>МБУ ДО Гребной канал "Дон"</v>
          </cell>
        </row>
        <row r="27">
          <cell r="B27" t="str">
            <v>КОЗЛОВ Данил</v>
          </cell>
          <cell r="C27">
            <v>10129623508</v>
          </cell>
          <cell r="D27">
            <v>39020</v>
          </cell>
          <cell r="E27" t="str">
            <v>1 СР</v>
          </cell>
          <cell r="F27" t="str">
            <v>Удмуртская Республика</v>
          </cell>
          <cell r="G27" t="str">
            <v>БУ ДО УР СШОР по велоспорту</v>
          </cell>
        </row>
        <row r="28">
          <cell r="A28">
            <v>1</v>
          </cell>
          <cell r="B28" t="str">
            <v>АЛИЕВ Анар Талыбович</v>
          </cell>
          <cell r="C28">
            <v>10089109335</v>
          </cell>
          <cell r="D28">
            <v>37694</v>
          </cell>
          <cell r="E28" t="str">
            <v>МС</v>
          </cell>
          <cell r="F28" t="str">
            <v>Калининградская область</v>
          </cell>
          <cell r="G28" t="str">
            <v>ГАУ ДО КО "КСШОР"</v>
          </cell>
        </row>
        <row r="29">
          <cell r="A29">
            <v>2</v>
          </cell>
          <cell r="B29" t="str">
            <v>МИЗИН Дмитрий Сергеевич</v>
          </cell>
          <cell r="C29">
            <v>10130040911</v>
          </cell>
          <cell r="D29">
            <v>39020</v>
          </cell>
          <cell r="E29" t="str">
            <v>КМС</v>
          </cell>
          <cell r="F29" t="str">
            <v>Омская область</v>
          </cell>
          <cell r="G29" t="str">
            <v>БУ ОО ДО "СШОР "Академия велоспорта"</v>
          </cell>
        </row>
        <row r="30">
          <cell r="A30">
            <v>3</v>
          </cell>
          <cell r="B30" t="str">
            <v>ГАЛКИН Дмитрий Александрович</v>
          </cell>
          <cell r="C30">
            <v>10140039284</v>
          </cell>
          <cell r="D30">
            <v>37933</v>
          </cell>
          <cell r="E30" t="str">
            <v>1 СР</v>
          </cell>
          <cell r="F30" t="str">
            <v>Московская область</v>
          </cell>
          <cell r="G30" t="str">
            <v>"УОР № 1"</v>
          </cell>
        </row>
        <row r="31">
          <cell r="A31">
            <v>4</v>
          </cell>
          <cell r="B31" t="str">
            <v>СЛЫШКИН Арсений Олегович</v>
          </cell>
          <cell r="C31">
            <v>10120039605</v>
          </cell>
          <cell r="D31">
            <v>38529</v>
          </cell>
          <cell r="E31" t="str">
            <v>МС</v>
          </cell>
          <cell r="F31" t="str">
            <v>Ростовская область</v>
          </cell>
          <cell r="G31" t="str">
            <v>МБУ "Гребной канал "Дон"</v>
          </cell>
        </row>
        <row r="32">
          <cell r="A32">
            <v>5</v>
          </cell>
          <cell r="B32" t="str">
            <v>КОЛДАЕВ Юрий Константинович</v>
          </cell>
          <cell r="C32">
            <v>10137629341</v>
          </cell>
          <cell r="D32">
            <v>38873</v>
          </cell>
          <cell r="E32" t="str">
            <v>КМС</v>
          </cell>
          <cell r="F32" t="str">
            <v>г.Москва</v>
          </cell>
          <cell r="G32" t="str">
            <v>ГБУ ДО "Московская академия велосипедного спорта"</v>
          </cell>
        </row>
        <row r="33">
          <cell r="A33">
            <v>6</v>
          </cell>
          <cell r="B33" t="str">
            <v>МИЩЕРСКИЙ Руслан Васильевич</v>
          </cell>
          <cell r="C33">
            <v>10151797304</v>
          </cell>
          <cell r="D33">
            <v>38760</v>
          </cell>
          <cell r="E33" t="str">
            <v>1 СР</v>
          </cell>
          <cell r="F33" t="str">
            <v>Ростовская область</v>
          </cell>
          <cell r="G33" t="str">
            <v>МБУ ДО Гребной канал "Дон"</v>
          </cell>
        </row>
        <row r="34">
          <cell r="A34">
            <v>7</v>
          </cell>
          <cell r="B34" t="str">
            <v>ЯКИМОВ Николай Дмитриевич</v>
          </cell>
          <cell r="C34">
            <v>10116370678</v>
          </cell>
          <cell r="D34">
            <v>39005</v>
          </cell>
          <cell r="E34" t="str">
            <v>МС</v>
          </cell>
          <cell r="F34" t="str">
            <v>Республика Татарстан</v>
          </cell>
          <cell r="G34" t="str">
            <v>ГАУ ЦСП РТ</v>
          </cell>
        </row>
        <row r="35">
          <cell r="A35">
            <v>8</v>
          </cell>
          <cell r="B35" t="str">
            <v>ШАРАФИЕВ Амир Ленарович</v>
          </cell>
          <cell r="C35">
            <v>10097223080</v>
          </cell>
          <cell r="D35">
            <v>37930</v>
          </cell>
          <cell r="E35" t="str">
            <v>МС</v>
          </cell>
          <cell r="F35" t="str">
            <v>Республика Татарстан</v>
          </cell>
          <cell r="G35" t="str">
            <v>ГАУ ЦСП РТ</v>
          </cell>
        </row>
        <row r="36">
          <cell r="A36">
            <v>9</v>
          </cell>
          <cell r="B36" t="str">
            <v>ГОРОДИЛОВ Михаил Евгеньевич</v>
          </cell>
          <cell r="C36">
            <v>10155107731</v>
          </cell>
          <cell r="D36">
            <v>38677</v>
          </cell>
          <cell r="E36" t="str">
            <v>1 СР</v>
          </cell>
          <cell r="F36" t="str">
            <v>Челябинская область</v>
          </cell>
          <cell r="G36" t="str">
            <v>МБУ ДО СШОР № 2 Копейск</v>
          </cell>
        </row>
        <row r="37">
          <cell r="A37">
            <v>10</v>
          </cell>
          <cell r="B37" t="str">
            <v>ЦЫРЕНЩИКОВ Матвей Александрович</v>
          </cell>
          <cell r="C37">
            <v>10120373142</v>
          </cell>
          <cell r="D37">
            <v>38742</v>
          </cell>
          <cell r="E37" t="str">
            <v>1 СР</v>
          </cell>
          <cell r="F37" t="str">
            <v>Челябинская область</v>
          </cell>
          <cell r="G37" t="str">
            <v>МБУ ДО "СШОР № 2" Копейск</v>
          </cell>
        </row>
        <row r="38">
          <cell r="A38">
            <v>11</v>
          </cell>
          <cell r="B38" t="str">
            <v>ШАВАНОВ Роман Дмитриевич</v>
          </cell>
          <cell r="C38">
            <v>10141568753</v>
          </cell>
          <cell r="D38">
            <v>38603</v>
          </cell>
          <cell r="E38" t="str">
            <v>КМС</v>
          </cell>
          <cell r="F38" t="str">
            <v>Красноярский край</v>
          </cell>
          <cell r="G38" t="str">
            <v>РОО "Федерация велосипедного спорта Красноярского края",РОО "ФЭС КК"</v>
          </cell>
        </row>
        <row r="39">
          <cell r="A39">
            <v>12</v>
          </cell>
          <cell r="B39" t="str">
            <v>РУДАКОВ Артём Тимофеевич</v>
          </cell>
          <cell r="C39">
            <v>10130778919</v>
          </cell>
          <cell r="D39">
            <v>38065</v>
          </cell>
          <cell r="E39" t="str">
            <v>МС</v>
          </cell>
          <cell r="F39" t="str">
            <v>Красноярский край</v>
          </cell>
          <cell r="G39" t="str">
            <v>РОО "Федерация велосипедного спорта Красноярского края",РОО "ФЭС КК"</v>
          </cell>
        </row>
        <row r="40">
          <cell r="A40">
            <v>13</v>
          </cell>
          <cell r="B40" t="str">
            <v>ХОЛОДНЯКОВ Артем Юрьевич</v>
          </cell>
          <cell r="C40">
            <v>10089454491</v>
          </cell>
          <cell r="D40">
            <v>37900</v>
          </cell>
          <cell r="E40" t="str">
            <v>МС</v>
          </cell>
          <cell r="F40" t="str">
            <v>Калининградская область</v>
          </cell>
          <cell r="G40" t="str">
            <v>ГАУ ДО КО "КСШОР"</v>
          </cell>
        </row>
        <row r="41">
          <cell r="A41">
            <v>14</v>
          </cell>
          <cell r="B41" t="str">
            <v>НЕЧИПОРЮК Данил Александрович</v>
          </cell>
          <cell r="C41">
            <v>10139701101</v>
          </cell>
          <cell r="D41">
            <v>38342</v>
          </cell>
          <cell r="E41" t="str">
            <v>КМС</v>
          </cell>
          <cell r="F41" t="str">
            <v>Санкт-Петербург</v>
          </cell>
          <cell r="G41" t="str">
            <v xml:space="preserve">ГБУ ДО СШ "Локомотив"Выборгского р-на </v>
          </cell>
        </row>
        <row r="42">
          <cell r="A42">
            <v>15</v>
          </cell>
          <cell r="B42" t="str">
            <v>БАЕВ Кирилл Владимирович</v>
          </cell>
          <cell r="C42">
            <v>10129960378</v>
          </cell>
          <cell r="D42">
            <v>38890</v>
          </cell>
          <cell r="E42" t="str">
            <v>КМС</v>
          </cell>
          <cell r="F42" t="str">
            <v>Санкт-Петербург</v>
          </cell>
          <cell r="G42" t="str">
            <v xml:space="preserve">ГБУ ДО СШОР №2 Калининского района </v>
          </cell>
        </row>
        <row r="43">
          <cell r="A43">
            <v>16</v>
          </cell>
          <cell r="B43" t="str">
            <v>СОРОКО Роман Максимович</v>
          </cell>
          <cell r="C43">
            <v>10129838019</v>
          </cell>
          <cell r="D43">
            <v>38518</v>
          </cell>
          <cell r="E43" t="str">
            <v>КМС</v>
          </cell>
          <cell r="F43" t="str">
            <v>Санкт-Петербург</v>
          </cell>
          <cell r="G43" t="str">
            <v xml:space="preserve">ГБУ ДО СШОР №2 Калининского района </v>
          </cell>
        </row>
        <row r="44">
          <cell r="A44">
            <v>17</v>
          </cell>
          <cell r="B44" t="str">
            <v>ЧАЩИН Никита Исмоилович</v>
          </cell>
          <cell r="C44">
            <v>10139700794</v>
          </cell>
          <cell r="D44">
            <v>38349</v>
          </cell>
          <cell r="E44" t="str">
            <v>КМС</v>
          </cell>
          <cell r="F44" t="str">
            <v>Санкт-Петербург</v>
          </cell>
          <cell r="G44" t="str">
            <v xml:space="preserve">ГБУ ДО СШ "Локомотив"Выборгского р-на </v>
          </cell>
        </row>
        <row r="46">
          <cell r="A46">
            <v>18</v>
          </cell>
          <cell r="B46" t="str">
            <v>ЕВДОКИМОВА Полина Антоновна</v>
          </cell>
          <cell r="C46">
            <v>10165984057</v>
          </cell>
          <cell r="D46">
            <v>38540</v>
          </cell>
          <cell r="E46" t="str">
            <v>1 СР</v>
          </cell>
          <cell r="F46" t="str">
            <v>Пермский край</v>
          </cell>
          <cell r="G46" t="str">
            <v>МАУ ДО "СШ "Нортон-Юниор" г. Перми</v>
          </cell>
        </row>
        <row r="47">
          <cell r="A47">
            <v>19</v>
          </cell>
          <cell r="B47" t="str">
            <v>БАЗДЫЛЕВА Алина Сергеевна</v>
          </cell>
          <cell r="C47">
            <v>10151073743</v>
          </cell>
          <cell r="D47">
            <v>38891</v>
          </cell>
          <cell r="E47" t="str">
            <v>КМС</v>
          </cell>
          <cell r="F47" t="str">
            <v>Ростовская область</v>
          </cell>
          <cell r="G47" t="str">
            <v>МБУ "Гребной канал "Дон"</v>
          </cell>
        </row>
        <row r="48">
          <cell r="A48">
            <v>20</v>
          </cell>
          <cell r="B48" t="str">
            <v>ГРАМАШОВА Алина Владимировна</v>
          </cell>
          <cell r="C48">
            <v>10119496102</v>
          </cell>
          <cell r="D48">
            <v>37702</v>
          </cell>
          <cell r="E48" t="str">
            <v>МС</v>
          </cell>
          <cell r="F48" t="str">
            <v>Московская область</v>
          </cell>
          <cell r="G48" t="str">
            <v>ЦОВС МО ,"УОР № 1"</v>
          </cell>
        </row>
        <row r="49">
          <cell r="A49">
            <v>21</v>
          </cell>
          <cell r="B49" t="str">
            <v>ЧЕРНЯВСКАЯ Софья Алексеевна</v>
          </cell>
          <cell r="C49">
            <v>10119777503</v>
          </cell>
          <cell r="D49">
            <v>38237</v>
          </cell>
          <cell r="E49" t="str">
            <v>КМС</v>
          </cell>
          <cell r="F49" t="str">
            <v>г.Москва</v>
          </cell>
          <cell r="G49" t="str">
            <v>ГБУ ДО "Московская академия велосипедного спорта"</v>
          </cell>
        </row>
        <row r="50">
          <cell r="A50">
            <v>22</v>
          </cell>
          <cell r="B50" t="str">
            <v>КАПЕЛЬСОН Алиса Леонидовна</v>
          </cell>
          <cell r="C50">
            <v>10165073873</v>
          </cell>
          <cell r="D50">
            <v>37877</v>
          </cell>
          <cell r="E50" t="str">
            <v>КМС</v>
          </cell>
          <cell r="F50" t="str">
            <v>Санкт-Петербург</v>
          </cell>
          <cell r="G50" t="str">
            <v xml:space="preserve">ГБУ ДО СШ "Локомотив"Выборгского р-на </v>
          </cell>
        </row>
        <row r="57">
          <cell r="B57" t="str">
            <v>ИВАНОВ Денис</v>
          </cell>
          <cell r="C57">
            <v>10139929958</v>
          </cell>
          <cell r="D57">
            <v>39298</v>
          </cell>
          <cell r="E57" t="str">
            <v>КМС</v>
          </cell>
          <cell r="F57" t="str">
            <v>Санкт-Петербург</v>
          </cell>
          <cell r="G57" t="str">
            <v xml:space="preserve">ГБУ ДО СШ "Локомотив"Выборгского р-на </v>
          </cell>
        </row>
        <row r="58">
          <cell r="B58" t="str">
            <v>МАКАРОВ Семен</v>
          </cell>
          <cell r="C58">
            <v>10132636871</v>
          </cell>
          <cell r="D58">
            <v>39230</v>
          </cell>
          <cell r="E58" t="str">
            <v>1 СР</v>
          </cell>
          <cell r="F58" t="str">
            <v>Республика Татарстан</v>
          </cell>
          <cell r="G58" t="str">
            <v>ГАУ ЦСП РТ</v>
          </cell>
        </row>
        <row r="59">
          <cell r="B59" t="str">
            <v>ДВОРЯНИНОВ Ярослав</v>
          </cell>
          <cell r="C59">
            <v>10140425971</v>
          </cell>
          <cell r="D59">
            <v>39348</v>
          </cell>
          <cell r="E59" t="str">
            <v>1 СР</v>
          </cell>
          <cell r="F59" t="str">
            <v>Республика Татарстан</v>
          </cell>
          <cell r="G59" t="str">
            <v>ГАУ ЦСП РТ</v>
          </cell>
        </row>
        <row r="60">
          <cell r="B60" t="str">
            <v>ЯКИМОВ Николай</v>
          </cell>
          <cell r="C60">
            <v>10116370678</v>
          </cell>
          <cell r="D60">
            <v>39005</v>
          </cell>
          <cell r="E60" t="str">
            <v>МС</v>
          </cell>
          <cell r="F60" t="str">
            <v>Республика Татарстан</v>
          </cell>
          <cell r="G60" t="str">
            <v>ГАУ ЦСП РТ</v>
          </cell>
        </row>
        <row r="61">
          <cell r="B61" t="str">
            <v>СЕМИЛЕТНИКОВ Глеб</v>
          </cell>
          <cell r="C61">
            <v>10134127338</v>
          </cell>
          <cell r="D61">
            <v>39239</v>
          </cell>
          <cell r="E61" t="str">
            <v>1 СР</v>
          </cell>
          <cell r="F61" t="str">
            <v>Московская область</v>
          </cell>
          <cell r="G61" t="str">
            <v>"УОР № 1"</v>
          </cell>
        </row>
        <row r="62">
          <cell r="B62" t="str">
            <v>ТРИФОНОВ Артем</v>
          </cell>
          <cell r="C62">
            <v>10132173291</v>
          </cell>
          <cell r="D62">
            <v>39269</v>
          </cell>
          <cell r="E62" t="str">
            <v>1 СР</v>
          </cell>
          <cell r="F62" t="str">
            <v>Московская область</v>
          </cell>
          <cell r="G62" t="str">
            <v>"УОР № 1"</v>
          </cell>
        </row>
        <row r="63">
          <cell r="B63" t="str">
            <v>ПОДГОРОДЕЦКИЙ Аврелий</v>
          </cell>
          <cell r="C63">
            <v>10155080651</v>
          </cell>
          <cell r="D63">
            <v>39435</v>
          </cell>
          <cell r="E63" t="str">
            <v>1 СР</v>
          </cell>
          <cell r="F63" t="str">
            <v>Самарская область</v>
          </cell>
          <cell r="G63" t="str">
            <v>МБУ г. Самара "СШОР №15"</v>
          </cell>
        </row>
        <row r="64">
          <cell r="B64" t="str">
            <v>РЫЖАКОВ Дмитрий</v>
          </cell>
          <cell r="C64">
            <v>10143961724</v>
          </cell>
          <cell r="D64" t="str">
            <v>29.06.2006</v>
          </cell>
          <cell r="E64" t="str">
            <v>1 СР</v>
          </cell>
          <cell r="F64" t="str">
            <v>Оренбургская область</v>
          </cell>
          <cell r="G64" t="str">
            <v>РОО "ФВСОО"</v>
          </cell>
        </row>
        <row r="65">
          <cell r="B65" t="str">
            <v>АБДРАХМАНОВ Карим</v>
          </cell>
          <cell r="C65">
            <v>10129623104</v>
          </cell>
          <cell r="D65" t="str">
            <v>18.01.2007</v>
          </cell>
          <cell r="E65" t="str">
            <v>1 СР</v>
          </cell>
          <cell r="F65" t="str">
            <v>Оренбургская область</v>
          </cell>
          <cell r="G65" t="str">
            <v>РОО "ФВСОО"</v>
          </cell>
        </row>
        <row r="66">
          <cell r="B66" t="str">
            <v>ЦЫРЕНЩИКОВ Матвей</v>
          </cell>
          <cell r="C66">
            <v>10120373142</v>
          </cell>
          <cell r="D66">
            <v>38742</v>
          </cell>
          <cell r="E66" t="str">
            <v>1 СР</v>
          </cell>
          <cell r="F66" t="str">
            <v>Свердловская область</v>
          </cell>
          <cell r="G66" t="str">
            <v>РОО "Федерация велосипедного спорта Свердловской области"</v>
          </cell>
        </row>
        <row r="67">
          <cell r="B67" t="str">
            <v>КОБЯКОВА Екатерина</v>
          </cell>
          <cell r="C67">
            <v>10129959974</v>
          </cell>
          <cell r="D67">
            <v>39064</v>
          </cell>
          <cell r="E67" t="str">
            <v>КМС</v>
          </cell>
          <cell r="F67" t="str">
            <v>Москва</v>
          </cell>
          <cell r="G67" t="str">
            <v>ГБУ ДО "Московская академия велосипедного спорта"</v>
          </cell>
        </row>
        <row r="68">
          <cell r="B68" t="str">
            <v>САФИНА Ралина</v>
          </cell>
          <cell r="C68">
            <v>10129594206</v>
          </cell>
          <cell r="D68">
            <v>39170</v>
          </cell>
          <cell r="E68" t="str">
            <v>1 СР</v>
          </cell>
          <cell r="F68" t="str">
            <v>Республика Татарстан</v>
          </cell>
          <cell r="G68" t="str">
            <v>ГАУ ЦСП РТ</v>
          </cell>
        </row>
        <row r="69">
          <cell r="B69" t="str">
            <v>ИВАНОВА Элина</v>
          </cell>
          <cell r="C69">
            <v>10129594307</v>
          </cell>
          <cell r="D69">
            <v>39157</v>
          </cell>
          <cell r="E69" t="str">
            <v>КМС</v>
          </cell>
          <cell r="F69" t="str">
            <v>Республика Татарстан</v>
          </cell>
          <cell r="G69" t="str">
            <v>ГАУ ЦСП РТ</v>
          </cell>
        </row>
        <row r="70">
          <cell r="B70" t="str">
            <v>АНОХИНА Агнесса</v>
          </cell>
          <cell r="C70">
            <v>10131029196</v>
          </cell>
          <cell r="D70" t="str">
            <v>09.11.2007</v>
          </cell>
          <cell r="E70" t="str">
            <v>1 СР</v>
          </cell>
          <cell r="F70" t="str">
            <v>Республика Татарстан</v>
          </cell>
          <cell r="G70" t="str">
            <v>ГАУ ЦСП РТ</v>
          </cell>
        </row>
        <row r="71">
          <cell r="B71" t="str">
            <v>СИЛЕНКО София</v>
          </cell>
          <cell r="C71">
            <v>10114985400</v>
          </cell>
          <cell r="D71" t="str">
            <v>13.08.2007</v>
          </cell>
          <cell r="E71" t="str">
            <v>КМС</v>
          </cell>
          <cell r="F71" t="str">
            <v>Республика Крым,г.Севастополь</v>
          </cell>
          <cell r="G71" t="str">
            <v>ГБУ ДО РК "СШОР по велосипедному спорту"Крым",ГБОУ ДО г.Севастополя "ГЦССПС"</v>
          </cell>
        </row>
        <row r="72">
          <cell r="B72" t="str">
            <v>АНДРЕЕВА София</v>
          </cell>
          <cell r="C72">
            <v>10141846518</v>
          </cell>
          <cell r="D72">
            <v>39197</v>
          </cell>
          <cell r="E72" t="str">
            <v>1 СР</v>
          </cell>
          <cell r="F72" t="str">
            <v>Самарская область</v>
          </cell>
          <cell r="G72" t="str">
            <v>ГАУ ДО СО СШОР № 7</v>
          </cell>
        </row>
        <row r="73">
          <cell r="B73" t="str">
            <v>БАЗДЫЛЕВА Алина</v>
          </cell>
          <cell r="C73">
            <v>10151073743</v>
          </cell>
          <cell r="D73">
            <v>38891</v>
          </cell>
          <cell r="E73" t="str">
            <v>КМС</v>
          </cell>
          <cell r="F73" t="str">
            <v>Красноярский край</v>
          </cell>
          <cell r="G73" t="str">
            <v>РОО "Федерация велосипедного спорта Красноярского края"</v>
          </cell>
        </row>
        <row r="74">
          <cell r="B74" t="str">
            <v>СЕРГЕЕВА Александра</v>
          </cell>
          <cell r="C74">
            <v>10096031495</v>
          </cell>
          <cell r="D74">
            <v>39063</v>
          </cell>
          <cell r="E74" t="str">
            <v>1 СР</v>
          </cell>
          <cell r="F74" t="str">
            <v>Свердловская область</v>
          </cell>
          <cell r="G74" t="str">
            <v>МАУДО "СШОР г.Каменск-Уральский"</v>
          </cell>
        </row>
        <row r="78">
          <cell r="B78" t="str">
            <v>ВС 15-16 лет (2008-2009)</v>
          </cell>
        </row>
        <row r="79">
          <cell r="A79">
            <v>42</v>
          </cell>
          <cell r="B79" t="str">
            <v>МОТУНОВ Матвей</v>
          </cell>
          <cell r="C79">
            <v>10144195332</v>
          </cell>
          <cell r="D79">
            <v>39862</v>
          </cell>
          <cell r="E79" t="str">
            <v>1 СР</v>
          </cell>
          <cell r="F79" t="str">
            <v>Ростовская область</v>
          </cell>
          <cell r="G79" t="str">
            <v>МБУ ДО Гребной канал "Дон"</v>
          </cell>
        </row>
        <row r="80">
          <cell r="A80">
            <v>43</v>
          </cell>
          <cell r="B80" t="str">
            <v>СЛЫШКИН Мартин</v>
          </cell>
          <cell r="C80">
            <v>10140877932</v>
          </cell>
          <cell r="D80">
            <v>40045</v>
          </cell>
          <cell r="E80" t="str">
            <v>1 СР</v>
          </cell>
          <cell r="F80" t="str">
            <v>Ростовская область</v>
          </cell>
          <cell r="G80" t="str">
            <v>МБУ ДО Гребной канал "Дон"</v>
          </cell>
        </row>
        <row r="81">
          <cell r="A81">
            <v>44</v>
          </cell>
          <cell r="B81" t="str">
            <v>ШИМЯКОВ Егор</v>
          </cell>
          <cell r="C81">
            <v>10153742960</v>
          </cell>
          <cell r="D81">
            <v>40065</v>
          </cell>
          <cell r="E81" t="str">
            <v>1 СР</v>
          </cell>
          <cell r="F81" t="str">
            <v>Ростовская область</v>
          </cell>
          <cell r="G81" t="str">
            <v>МБУ ДО Гребной канал "Дон"</v>
          </cell>
        </row>
        <row r="82">
          <cell r="A82">
            <v>45</v>
          </cell>
          <cell r="B82" t="str">
            <v>ГИЛЬМУТДИНОВ Раиль</v>
          </cell>
          <cell r="C82">
            <v>10132636770</v>
          </cell>
          <cell r="D82">
            <v>39696</v>
          </cell>
          <cell r="E82" t="str">
            <v>1 СР</v>
          </cell>
          <cell r="F82" t="str">
            <v>Республика Татарстан</v>
          </cell>
          <cell r="G82" t="str">
            <v>ГАУ ЦСП РТ</v>
          </cell>
        </row>
        <row r="83">
          <cell r="A83">
            <v>46</v>
          </cell>
          <cell r="B83" t="str">
            <v>ПРОКУСОВ Клим</v>
          </cell>
          <cell r="C83">
            <v>10151096476</v>
          </cell>
          <cell r="D83">
            <v>39619</v>
          </cell>
          <cell r="E83" t="str">
            <v>2 СР</v>
          </cell>
          <cell r="F83" t="str">
            <v>Челябинская область</v>
          </cell>
          <cell r="G83" t="str">
            <v>МБУ ДО СШОР № 2 Копейск</v>
          </cell>
        </row>
        <row r="84">
          <cell r="A84">
            <v>47</v>
          </cell>
          <cell r="B84" t="str">
            <v>НЕПРЫНЦЕВА Софья</v>
          </cell>
          <cell r="C84">
            <v>10143464903</v>
          </cell>
          <cell r="D84">
            <v>39911</v>
          </cell>
          <cell r="E84" t="str">
            <v>2 СР</v>
          </cell>
          <cell r="F84" t="str">
            <v>Московская область</v>
          </cell>
          <cell r="G84" t="str">
            <v>"УОР № 1"</v>
          </cell>
        </row>
        <row r="86">
          <cell r="A86">
            <v>48</v>
          </cell>
          <cell r="B86" t="str">
            <v>ГОРОДИЛОВ Михаил</v>
          </cell>
          <cell r="C86">
            <v>10155107731</v>
          </cell>
          <cell r="D86">
            <v>38677</v>
          </cell>
          <cell r="E86" t="str">
            <v>1 СР</v>
          </cell>
          <cell r="F86" t="str">
            <v>Челябинская область</v>
          </cell>
          <cell r="G86" t="str">
            <v>МБУ ДО СШОР № 2 Копейск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8CD91-8416-47C9-886D-DAA57D159B99}">
  <sheetPr>
    <tabColor rgb="FFFF0000"/>
    <pageSetUpPr fitToPage="1"/>
  </sheetPr>
  <dimension ref="A1:U44"/>
  <sheetViews>
    <sheetView view="pageBreakPreview" topLeftCell="A6" zoomScale="80" zoomScaleNormal="50" zoomScaleSheetLayoutView="80" workbookViewId="0">
      <selection activeCell="A14" sqref="A14"/>
    </sheetView>
  </sheetViews>
  <sheetFormatPr defaultColWidth="9.08984375" defaultRowHeight="13" x14ac:dyDescent="0.35"/>
  <cols>
    <col min="1" max="1" width="7" style="3" customWidth="1"/>
    <col min="2" max="2" width="7.81640625" style="100" customWidth="1"/>
    <col min="3" max="3" width="14.1796875" style="100" customWidth="1"/>
    <col min="4" max="4" width="33.81640625" style="3" customWidth="1"/>
    <col min="5" max="5" width="11.81640625" style="3" customWidth="1"/>
    <col min="6" max="6" width="8.81640625" style="3" customWidth="1"/>
    <col min="7" max="7" width="31.81640625" style="3" customWidth="1"/>
    <col min="8" max="8" width="9.90625" style="4" customWidth="1"/>
    <col min="9" max="11" width="9.90625" style="3" customWidth="1"/>
    <col min="12" max="12" width="10.08984375" style="4" customWidth="1"/>
    <col min="13" max="13" width="10.6328125" style="3" customWidth="1"/>
    <col min="14" max="14" width="14.5429687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"/>
    </row>
    <row r="2" spans="1:21" s="2" customFormat="1" ht="20" customHeight="1" x14ac:dyDescent="0.2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"/>
    </row>
    <row r="3" spans="1:21" s="2" customFormat="1" ht="20" customHeight="1" x14ac:dyDescent="0.25">
      <c r="A3" s="159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"/>
    </row>
    <row r="4" spans="1:21" ht="19.5" customHeight="1" x14ac:dyDescent="0.3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1:21" ht="21.5" customHeight="1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Q5" s="2"/>
    </row>
    <row r="6" spans="1:21" s="5" customFormat="1" ht="22" customHeight="1" x14ac:dyDescent="0.35">
      <c r="A6" s="160" t="s">
        <v>3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S6" s="6"/>
      <c r="T6" s="6"/>
      <c r="U6" s="6"/>
    </row>
    <row r="7" spans="1:21" s="5" customFormat="1" ht="17.5" hidden="1" customHeight="1" x14ac:dyDescent="0.35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S7" s="6"/>
      <c r="T7" s="6"/>
      <c r="U7" s="6"/>
    </row>
    <row r="8" spans="1:21" s="5" customFormat="1" ht="21.5" customHeight="1" thickBot="1" x14ac:dyDescent="0.4">
      <c r="A8" s="149" t="s">
        <v>4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S8" s="6"/>
      <c r="T8" s="6"/>
      <c r="U8" s="6"/>
    </row>
    <row r="9" spans="1:21" ht="20" customHeight="1" thickTop="1" x14ac:dyDescent="0.35">
      <c r="A9" s="150" t="s">
        <v>5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2"/>
    </row>
    <row r="10" spans="1:21" ht="20" customHeight="1" x14ac:dyDescent="0.35">
      <c r="A10" s="153" t="s">
        <v>6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5"/>
    </row>
    <row r="11" spans="1:21" ht="20" customHeight="1" x14ac:dyDescent="0.35">
      <c r="A11" s="153" t="s">
        <v>7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5"/>
    </row>
    <row r="12" spans="1:21" ht="7.5" customHeight="1" x14ac:dyDescent="0.35">
      <c r="A12" s="156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8"/>
    </row>
    <row r="13" spans="1:21" ht="15.5" x14ac:dyDescent="0.35">
      <c r="A13" s="7" t="s">
        <v>8</v>
      </c>
      <c r="B13" s="8"/>
      <c r="C13" s="8"/>
      <c r="D13" s="8"/>
      <c r="E13" s="9"/>
      <c r="F13" s="9"/>
      <c r="G13" s="10" t="s">
        <v>9</v>
      </c>
      <c r="H13" s="11" t="s">
        <v>10</v>
      </c>
      <c r="I13" s="9"/>
      <c r="J13" s="9"/>
      <c r="K13" s="9"/>
      <c r="L13" s="11"/>
      <c r="M13" s="12"/>
      <c r="N13" s="13" t="s">
        <v>11</v>
      </c>
    </row>
    <row r="14" spans="1:21" ht="15.5" x14ac:dyDescent="0.35">
      <c r="A14" s="14" t="s">
        <v>68</v>
      </c>
      <c r="B14" s="15"/>
      <c r="C14" s="15"/>
      <c r="D14" s="15"/>
      <c r="E14" s="16"/>
      <c r="F14" s="16"/>
      <c r="G14" s="17" t="s">
        <v>12</v>
      </c>
      <c r="H14" s="18" t="s">
        <v>13</v>
      </c>
      <c r="I14" s="16"/>
      <c r="J14" s="16"/>
      <c r="K14" s="16"/>
      <c r="L14" s="18"/>
      <c r="M14" s="19"/>
      <c r="N14" s="20" t="s">
        <v>14</v>
      </c>
    </row>
    <row r="15" spans="1:21" ht="14.5" x14ac:dyDescent="0.35">
      <c r="A15" s="136" t="s">
        <v>15</v>
      </c>
      <c r="B15" s="137"/>
      <c r="C15" s="137"/>
      <c r="D15" s="137"/>
      <c r="E15" s="137"/>
      <c r="F15" s="137"/>
      <c r="G15" s="138"/>
      <c r="H15" s="139" t="s">
        <v>16</v>
      </c>
      <c r="I15" s="137"/>
      <c r="J15" s="137"/>
      <c r="K15" s="137"/>
      <c r="L15" s="137"/>
      <c r="M15" s="137"/>
      <c r="N15" s="140"/>
    </row>
    <row r="16" spans="1:21" ht="14.5" x14ac:dyDescent="0.35">
      <c r="A16" s="21" t="s">
        <v>17</v>
      </c>
      <c r="B16" s="22"/>
      <c r="C16" s="22"/>
      <c r="D16" s="23"/>
      <c r="E16" s="24"/>
      <c r="F16" s="23"/>
      <c r="G16" s="25"/>
      <c r="H16" s="141" t="s">
        <v>18</v>
      </c>
      <c r="I16" s="142"/>
      <c r="J16" s="142"/>
      <c r="K16" s="142"/>
      <c r="L16" s="142"/>
      <c r="M16" s="142"/>
      <c r="N16" s="143"/>
    </row>
    <row r="17" spans="1:21" ht="14.5" x14ac:dyDescent="0.35">
      <c r="A17" s="21" t="s">
        <v>19</v>
      </c>
      <c r="B17" s="22"/>
      <c r="C17" s="22"/>
      <c r="D17" s="26"/>
      <c r="E17" s="24"/>
      <c r="F17" s="23"/>
      <c r="G17" s="27" t="s">
        <v>20</v>
      </c>
      <c r="H17" s="28" t="s">
        <v>21</v>
      </c>
      <c r="I17" s="29"/>
      <c r="J17" s="29"/>
      <c r="K17" s="29"/>
      <c r="L17" s="30"/>
      <c r="M17" s="29"/>
      <c r="N17" s="31"/>
    </row>
    <row r="18" spans="1:21" ht="14.5" x14ac:dyDescent="0.35">
      <c r="A18" s="32" t="s">
        <v>22</v>
      </c>
      <c r="B18" s="22"/>
      <c r="C18" s="22"/>
      <c r="D18" s="26"/>
      <c r="E18" s="24"/>
      <c r="F18" s="23"/>
      <c r="G18" s="26" t="s">
        <v>23</v>
      </c>
      <c r="H18" s="28" t="s">
        <v>24</v>
      </c>
      <c r="I18" s="29"/>
      <c r="J18" s="29"/>
      <c r="K18" s="29"/>
      <c r="L18" s="30"/>
      <c r="M18" s="29"/>
      <c r="N18" s="31"/>
    </row>
    <row r="19" spans="1:21" ht="15" thickBot="1" x14ac:dyDescent="0.4">
      <c r="A19" s="21" t="s">
        <v>25</v>
      </c>
      <c r="B19" s="33"/>
      <c r="C19" s="33"/>
      <c r="D19" s="34"/>
      <c r="E19" s="34"/>
      <c r="F19" s="34"/>
      <c r="G19" s="27" t="s">
        <v>26</v>
      </c>
      <c r="H19" s="35"/>
      <c r="I19" s="36"/>
      <c r="J19" s="36"/>
      <c r="K19" s="36"/>
      <c r="L19" s="37"/>
      <c r="M19" s="38"/>
      <c r="N19" s="39"/>
    </row>
    <row r="20" spans="1:21" ht="7.5" customHeight="1" thickTop="1" thickBot="1" x14ac:dyDescent="0.4">
      <c r="A20" s="40"/>
      <c r="B20" s="41"/>
      <c r="C20" s="41"/>
      <c r="D20" s="42"/>
      <c r="E20" s="42"/>
      <c r="F20" s="42"/>
      <c r="G20" s="42"/>
      <c r="H20" s="43"/>
      <c r="I20" s="42"/>
      <c r="J20" s="42"/>
      <c r="K20" s="42"/>
      <c r="L20" s="43"/>
      <c r="M20" s="42"/>
      <c r="N20" s="44"/>
    </row>
    <row r="21" spans="1:21" s="45" customFormat="1" ht="20.25" customHeight="1" thickTop="1" x14ac:dyDescent="0.35">
      <c r="A21" s="144" t="s">
        <v>27</v>
      </c>
      <c r="B21" s="146" t="s">
        <v>28</v>
      </c>
      <c r="C21" s="146" t="s">
        <v>29</v>
      </c>
      <c r="D21" s="146" t="s">
        <v>30</v>
      </c>
      <c r="E21" s="146" t="s">
        <v>31</v>
      </c>
      <c r="F21" s="146" t="s">
        <v>32</v>
      </c>
      <c r="G21" s="146" t="s">
        <v>33</v>
      </c>
      <c r="H21" s="122" t="s">
        <v>34</v>
      </c>
      <c r="I21" s="123"/>
      <c r="J21" s="126" t="s">
        <v>35</v>
      </c>
      <c r="K21" s="126"/>
      <c r="L21" s="127" t="s">
        <v>36</v>
      </c>
      <c r="M21" s="129" t="s">
        <v>37</v>
      </c>
      <c r="N21" s="131" t="s">
        <v>38</v>
      </c>
      <c r="P21" s="46"/>
      <c r="S21" s="47"/>
      <c r="T21" s="47"/>
      <c r="U21" s="47"/>
    </row>
    <row r="22" spans="1:21" s="45" customFormat="1" ht="17.25" customHeight="1" x14ac:dyDescent="0.35">
      <c r="A22" s="145"/>
      <c r="B22" s="147"/>
      <c r="C22" s="147"/>
      <c r="D22" s="147"/>
      <c r="E22" s="147"/>
      <c r="F22" s="147"/>
      <c r="G22" s="147"/>
      <c r="H22" s="124"/>
      <c r="I22" s="125"/>
      <c r="J22" s="48" t="s">
        <v>39</v>
      </c>
      <c r="K22" s="48" t="s">
        <v>40</v>
      </c>
      <c r="L22" s="128"/>
      <c r="M22" s="130"/>
      <c r="N22" s="132"/>
      <c r="P22" s="46"/>
      <c r="S22" s="47"/>
      <c r="T22" s="47"/>
      <c r="U22" s="47"/>
    </row>
    <row r="23" spans="1:21" ht="18" customHeight="1" x14ac:dyDescent="0.35">
      <c r="A23" s="49">
        <v>1</v>
      </c>
      <c r="B23" s="50">
        <v>21</v>
      </c>
      <c r="C23" s="51">
        <f>VLOOKUP(B23,[1]список!_xlnm.Print_Area,3)</f>
        <v>10119777503</v>
      </c>
      <c r="D23" s="52" t="str">
        <f>VLOOKUP(B23,[1]список!_xlnm.Print_Area,2)</f>
        <v>ЧЕРНЯВСКАЯ Софья Алексеевна</v>
      </c>
      <c r="E23" s="53">
        <f>VLOOKUP(B23,[1]список!_xlnm.Print_Area,4)</f>
        <v>38237</v>
      </c>
      <c r="F23" s="51" t="str">
        <f>VLOOKUP(B23,[1]список!_xlnm.Print_Area,5)</f>
        <v>КМС</v>
      </c>
      <c r="G23" s="51" t="str">
        <f>VLOOKUP(B23,[1]список!_xlnm.Print_Area,6)</f>
        <v>г.Москва</v>
      </c>
      <c r="H23" s="54">
        <v>35.619999999999997</v>
      </c>
      <c r="I23" s="55">
        <v>1</v>
      </c>
      <c r="J23" s="56"/>
      <c r="K23" s="56"/>
      <c r="L23" s="57">
        <f>MAX(J23:K23)</f>
        <v>0</v>
      </c>
      <c r="M23" s="58" t="s">
        <v>41</v>
      </c>
      <c r="N23" s="59" t="s">
        <v>42</v>
      </c>
      <c r="P23" s="46"/>
      <c r="Q23" s="45"/>
      <c r="R23" s="45"/>
      <c r="S23" s="47"/>
      <c r="T23" s="47"/>
      <c r="U23" s="47"/>
    </row>
    <row r="24" spans="1:21" ht="18" customHeight="1" x14ac:dyDescent="0.35">
      <c r="A24" s="49">
        <v>2</v>
      </c>
      <c r="B24" s="50">
        <v>19</v>
      </c>
      <c r="C24" s="51">
        <f>VLOOKUP(B24,[1]список!_xlnm.Print_Area,3)</f>
        <v>10151073743</v>
      </c>
      <c r="D24" s="52" t="str">
        <f>VLOOKUP(B24,[1]список!_xlnm.Print_Area,2)</f>
        <v>БАЗДЫЛЕВА Алина Сергеевна</v>
      </c>
      <c r="E24" s="53">
        <f>VLOOKUP(B24,[1]список!_xlnm.Print_Area,4)</f>
        <v>38891</v>
      </c>
      <c r="F24" s="51" t="str">
        <f>VLOOKUP(B24,[1]список!_xlnm.Print_Area,5)</f>
        <v>КМС</v>
      </c>
      <c r="G24" s="51" t="str">
        <f>VLOOKUP(B24,[1]список!_xlnm.Print_Area,6)</f>
        <v>Ростовская область</v>
      </c>
      <c r="H24" s="54">
        <v>33.53</v>
      </c>
      <c r="I24" s="55">
        <v>2</v>
      </c>
      <c r="J24" s="56"/>
      <c r="K24" s="56"/>
      <c r="L24" s="57">
        <f>MAX(J24:K24)</f>
        <v>0</v>
      </c>
      <c r="M24" s="58" t="s">
        <v>41</v>
      </c>
      <c r="N24" s="59" t="s">
        <v>42</v>
      </c>
      <c r="P24" s="46"/>
      <c r="Q24" s="45"/>
      <c r="R24" s="45"/>
      <c r="S24" s="47"/>
      <c r="T24" s="47"/>
      <c r="U24" s="47"/>
    </row>
    <row r="25" spans="1:21" ht="18" customHeight="1" x14ac:dyDescent="0.35">
      <c r="A25" s="49">
        <v>3</v>
      </c>
      <c r="B25" s="50">
        <v>22</v>
      </c>
      <c r="C25" s="51">
        <f>VLOOKUP(B25,[1]список!_xlnm.Print_Area,3)</f>
        <v>10165073873</v>
      </c>
      <c r="D25" s="52" t="str">
        <f>VLOOKUP(B25,[1]список!_xlnm.Print_Area,2)</f>
        <v>КАПЕЛЬСОН Алиса Леонидовна</v>
      </c>
      <c r="E25" s="53">
        <f>VLOOKUP(B25,[1]список!_xlnm.Print_Area,4)</f>
        <v>37877</v>
      </c>
      <c r="F25" s="51" t="str">
        <f>VLOOKUP(B25,[1]список!_xlnm.Print_Area,5)</f>
        <v>КМС</v>
      </c>
      <c r="G25" s="51" t="str">
        <f>VLOOKUP(B25,[1]список!_xlnm.Print_Area,6)</f>
        <v>Санкт-Петербург</v>
      </c>
      <c r="H25" s="54">
        <v>26.7</v>
      </c>
      <c r="I25" s="55">
        <v>3</v>
      </c>
      <c r="J25" s="56"/>
      <c r="K25" s="56"/>
      <c r="L25" s="57">
        <f>MAX(J25:K25)</f>
        <v>0</v>
      </c>
      <c r="M25" s="58" t="s">
        <v>41</v>
      </c>
      <c r="N25" s="59" t="s">
        <v>42</v>
      </c>
      <c r="P25" s="46"/>
      <c r="Q25" s="45"/>
      <c r="R25" s="45"/>
      <c r="S25" s="47"/>
      <c r="T25" s="47"/>
      <c r="U25" s="47"/>
    </row>
    <row r="26" spans="1:21" ht="18" customHeight="1" x14ac:dyDescent="0.35">
      <c r="A26" s="49">
        <v>4</v>
      </c>
      <c r="B26" s="50">
        <v>20</v>
      </c>
      <c r="C26" s="51">
        <f>VLOOKUP(B26,[1]список!_xlnm.Print_Area,3)</f>
        <v>10119496102</v>
      </c>
      <c r="D26" s="52" t="str">
        <f>VLOOKUP(B26,[1]список!_xlnm.Print_Area,2)</f>
        <v>ГРАМАШОВА Алина Владимировна</v>
      </c>
      <c r="E26" s="53">
        <f>VLOOKUP(B26,[1]список!_xlnm.Print_Area,4)</f>
        <v>37702</v>
      </c>
      <c r="F26" s="51" t="str">
        <f>VLOOKUP(B26,[1]список!_xlnm.Print_Area,5)</f>
        <v>МС</v>
      </c>
      <c r="G26" s="51" t="str">
        <f>VLOOKUP(B26,[1]список!_xlnm.Print_Area,6)</f>
        <v>Московская область</v>
      </c>
      <c r="H26" s="54">
        <v>19.899999999999999</v>
      </c>
      <c r="I26" s="55">
        <v>4</v>
      </c>
      <c r="J26" s="56"/>
      <c r="K26" s="56"/>
      <c r="L26" s="57">
        <f>MAX(J26:K26)</f>
        <v>0</v>
      </c>
      <c r="M26" s="58" t="s">
        <v>43</v>
      </c>
      <c r="N26" s="59" t="s">
        <v>42</v>
      </c>
      <c r="P26" s="46"/>
      <c r="Q26" s="45"/>
      <c r="R26" s="45"/>
      <c r="S26" s="47"/>
      <c r="T26" s="47"/>
      <c r="U26" s="47"/>
    </row>
    <row r="27" spans="1:21" ht="18" customHeight="1" x14ac:dyDescent="0.35">
      <c r="A27" s="49">
        <v>5</v>
      </c>
      <c r="B27" s="50">
        <v>18</v>
      </c>
      <c r="C27" s="51">
        <f>VLOOKUP(B27,[1]список!_xlnm.Print_Area,3)</f>
        <v>10165984057</v>
      </c>
      <c r="D27" s="52" t="str">
        <f>VLOOKUP(B27,[1]список!_xlnm.Print_Area,2)</f>
        <v>ЕВДОКИМОВА Полина Антоновна</v>
      </c>
      <c r="E27" s="53">
        <f>VLOOKUP(B27,[1]список!_xlnm.Print_Area,4)</f>
        <v>38540</v>
      </c>
      <c r="F27" s="51" t="str">
        <f>VLOOKUP(B27,[1]список!_xlnm.Print_Area,5)</f>
        <v>1 СР</v>
      </c>
      <c r="G27" s="51" t="str">
        <f>VLOOKUP(B27,[1]список!_xlnm.Print_Area,6)</f>
        <v>Пермский край</v>
      </c>
      <c r="H27" s="54">
        <v>17.7</v>
      </c>
      <c r="I27" s="55">
        <v>5</v>
      </c>
      <c r="J27" s="56"/>
      <c r="K27" s="56"/>
      <c r="L27" s="57"/>
      <c r="M27" s="58" t="s">
        <v>43</v>
      </c>
      <c r="N27" s="59" t="s">
        <v>44</v>
      </c>
      <c r="P27" s="46"/>
      <c r="Q27" s="45"/>
      <c r="R27" s="45"/>
      <c r="S27" s="47"/>
      <c r="T27" s="47"/>
      <c r="U27" s="47"/>
    </row>
    <row r="28" spans="1:21" ht="7.5" customHeight="1" thickBot="1" x14ac:dyDescent="0.35">
      <c r="A28" s="60"/>
      <c r="B28" s="61"/>
      <c r="C28" s="62"/>
      <c r="D28" s="63"/>
      <c r="E28" s="64"/>
      <c r="F28" s="65"/>
      <c r="G28" s="64"/>
      <c r="H28" s="66"/>
      <c r="I28" s="67"/>
      <c r="J28" s="67"/>
      <c r="K28" s="67"/>
      <c r="L28" s="66"/>
      <c r="M28" s="67"/>
      <c r="N28" s="68"/>
      <c r="P28" s="46"/>
      <c r="Q28" s="45"/>
      <c r="R28" s="45"/>
      <c r="S28" s="47"/>
      <c r="T28" s="47"/>
      <c r="U28" s="47"/>
    </row>
    <row r="29" spans="1:21" ht="15" thickTop="1" x14ac:dyDescent="0.35">
      <c r="A29" s="133" t="s">
        <v>45</v>
      </c>
      <c r="B29" s="134"/>
      <c r="C29" s="134"/>
      <c r="D29" s="134"/>
      <c r="E29" s="69"/>
      <c r="F29" s="69"/>
      <c r="G29" s="134" t="s">
        <v>46</v>
      </c>
      <c r="H29" s="134"/>
      <c r="I29" s="134"/>
      <c r="J29" s="134"/>
      <c r="K29" s="134"/>
      <c r="L29" s="134"/>
      <c r="M29" s="134"/>
      <c r="N29" s="135"/>
      <c r="P29" s="46"/>
      <c r="Q29" s="45"/>
      <c r="R29" s="45"/>
      <c r="S29" s="47"/>
      <c r="T29" s="47"/>
      <c r="U29" s="47"/>
    </row>
    <row r="30" spans="1:21" ht="14.5" x14ac:dyDescent="0.35">
      <c r="A30" s="70" t="s">
        <v>47</v>
      </c>
      <c r="B30" s="71"/>
      <c r="C30" s="72"/>
      <c r="D30" s="73"/>
      <c r="E30" s="74"/>
      <c r="F30" s="74"/>
      <c r="G30" s="75" t="s">
        <v>48</v>
      </c>
      <c r="H30" s="76">
        <f t="array" ref="H30">SUM(1/COUNTIF(G23:G27,G23:G27))</f>
        <v>5</v>
      </c>
      <c r="I30" s="77"/>
      <c r="J30" s="78"/>
      <c r="K30" s="78"/>
      <c r="L30" s="79"/>
      <c r="M30" s="75" t="s">
        <v>49</v>
      </c>
      <c r="N30" s="80">
        <f>COUNTIF(F$21:F125,"ЗМС")</f>
        <v>0</v>
      </c>
      <c r="P30" s="46"/>
      <c r="Q30" s="45"/>
      <c r="R30" s="45"/>
      <c r="S30" s="47"/>
      <c r="T30" s="47"/>
      <c r="U30" s="47"/>
    </row>
    <row r="31" spans="1:21" ht="14.5" x14ac:dyDescent="0.35">
      <c r="A31" s="70" t="s">
        <v>50</v>
      </c>
      <c r="B31" s="71"/>
      <c r="C31" s="81"/>
      <c r="D31" s="73"/>
      <c r="E31" s="82"/>
      <c r="F31" s="82"/>
      <c r="G31" s="75" t="s">
        <v>51</v>
      </c>
      <c r="H31" s="83">
        <v>8</v>
      </c>
      <c r="I31" s="84"/>
      <c r="J31" s="85"/>
      <c r="K31" s="85"/>
      <c r="L31" s="86"/>
      <c r="M31" s="75" t="s">
        <v>52</v>
      </c>
      <c r="N31" s="80">
        <f>COUNTIF(F$21:F125,"МСМК")</f>
        <v>0</v>
      </c>
      <c r="P31" s="46"/>
      <c r="Q31" s="45"/>
      <c r="R31" s="45"/>
      <c r="S31" s="47"/>
      <c r="T31" s="47"/>
      <c r="U31" s="47"/>
    </row>
    <row r="32" spans="1:21" ht="14.5" x14ac:dyDescent="0.35">
      <c r="A32" s="70" t="s">
        <v>53</v>
      </c>
      <c r="B32" s="71"/>
      <c r="C32" s="71"/>
      <c r="D32" s="73"/>
      <c r="E32" s="82"/>
      <c r="F32" s="82"/>
      <c r="G32" s="75" t="s">
        <v>54</v>
      </c>
      <c r="H32" s="83">
        <v>6</v>
      </c>
      <c r="I32" s="84"/>
      <c r="J32" s="85"/>
      <c r="K32" s="85"/>
      <c r="L32" s="86"/>
      <c r="M32" s="75" t="s">
        <v>41</v>
      </c>
      <c r="N32" s="80">
        <f>COUNTIF(F$21:F45,"МС")</f>
        <v>1</v>
      </c>
      <c r="P32" s="46"/>
      <c r="Q32" s="45"/>
      <c r="R32" s="45"/>
      <c r="S32" s="47"/>
      <c r="T32" s="47"/>
      <c r="U32" s="47"/>
    </row>
    <row r="33" spans="1:21" ht="14.5" x14ac:dyDescent="0.35">
      <c r="A33" s="70" t="s">
        <v>55</v>
      </c>
      <c r="B33" s="71"/>
      <c r="C33" s="71"/>
      <c r="D33" s="73"/>
      <c r="E33" s="82"/>
      <c r="F33" s="82"/>
      <c r="G33" s="75" t="s">
        <v>56</v>
      </c>
      <c r="H33" s="83">
        <f>COUNT(A23:A27)</f>
        <v>5</v>
      </c>
      <c r="I33" s="84"/>
      <c r="J33" s="85"/>
      <c r="K33" s="85"/>
      <c r="L33" s="86"/>
      <c r="M33" s="75" t="s">
        <v>43</v>
      </c>
      <c r="N33" s="80">
        <f>COUNTIF(F$20:F45,"КМС")</f>
        <v>3</v>
      </c>
      <c r="P33" s="46"/>
      <c r="Q33" s="45"/>
      <c r="R33" s="45"/>
      <c r="S33" s="47"/>
      <c r="T33" s="47"/>
      <c r="U33" s="47"/>
    </row>
    <row r="34" spans="1:21" ht="14.5" x14ac:dyDescent="0.35">
      <c r="A34" s="87"/>
      <c r="B34" s="71"/>
      <c r="C34" s="71"/>
      <c r="D34" s="73"/>
      <c r="G34" s="75" t="s">
        <v>57</v>
      </c>
      <c r="H34" s="83">
        <f>COUNTIF(A23:A27,"НФ")</f>
        <v>0</v>
      </c>
      <c r="I34" s="84"/>
      <c r="J34" s="85"/>
      <c r="K34" s="85"/>
      <c r="L34" s="86"/>
      <c r="M34" s="75" t="s">
        <v>58</v>
      </c>
      <c r="N34" s="80">
        <f>COUNTIF(F$23:F124,"1 СР")</f>
        <v>1</v>
      </c>
      <c r="P34" s="46"/>
      <c r="Q34" s="45"/>
      <c r="R34" s="45"/>
      <c r="S34" s="47"/>
      <c r="T34" s="47"/>
      <c r="U34" s="47"/>
    </row>
    <row r="35" spans="1:21" ht="14.5" x14ac:dyDescent="0.35">
      <c r="A35" s="88"/>
      <c r="B35" s="34"/>
      <c r="C35" s="33"/>
      <c r="D35" s="73"/>
      <c r="G35" s="75" t="s">
        <v>59</v>
      </c>
      <c r="H35" s="83">
        <f>COUNTIF(A23:A27,"ДСКВ")</f>
        <v>0</v>
      </c>
      <c r="I35" s="84"/>
      <c r="J35" s="85"/>
      <c r="K35" s="85"/>
      <c r="L35" s="86"/>
      <c r="M35" s="75" t="s">
        <v>60</v>
      </c>
      <c r="N35" s="80">
        <f>COUNTIF(F$23:F124,"2 СР")</f>
        <v>0</v>
      </c>
    </row>
    <row r="36" spans="1:21" ht="14.5" x14ac:dyDescent="0.35">
      <c r="A36" s="89"/>
      <c r="B36" s="71"/>
      <c r="C36" s="71"/>
      <c r="D36" s="73"/>
      <c r="E36" s="82"/>
      <c r="F36" s="82"/>
      <c r="G36" s="75" t="s">
        <v>61</v>
      </c>
      <c r="H36" s="83">
        <f>COUNTIF(A23:A27,"НС")</f>
        <v>0</v>
      </c>
      <c r="I36" s="90"/>
      <c r="J36" s="91"/>
      <c r="K36" s="91"/>
      <c r="L36" s="92"/>
      <c r="M36" s="75" t="s">
        <v>62</v>
      </c>
      <c r="N36" s="80">
        <f>COUNTIF(F$23:F124,"3 СР")</f>
        <v>0</v>
      </c>
    </row>
    <row r="37" spans="1:21" ht="5.25" customHeight="1" x14ac:dyDescent="0.35">
      <c r="A37" s="89"/>
      <c r="B37" s="71"/>
      <c r="C37" s="71"/>
      <c r="D37" s="71"/>
      <c r="E37" s="71"/>
      <c r="F37" s="71"/>
      <c r="G37" s="34"/>
      <c r="H37" s="93"/>
      <c r="I37" s="93"/>
      <c r="J37" s="93"/>
      <c r="K37" s="93"/>
      <c r="L37" s="93"/>
      <c r="M37" s="94"/>
      <c r="N37" s="95"/>
    </row>
    <row r="38" spans="1:21" ht="15.5" x14ac:dyDescent="0.35">
      <c r="A38" s="96"/>
      <c r="B38" s="97"/>
      <c r="C38" s="97"/>
      <c r="D38" s="115" t="s">
        <v>63</v>
      </c>
      <c r="E38" s="115"/>
      <c r="F38" s="115"/>
      <c r="G38" s="115" t="s">
        <v>64</v>
      </c>
      <c r="H38" s="115"/>
      <c r="I38" s="115"/>
      <c r="J38" s="98"/>
      <c r="K38" s="98"/>
      <c r="L38" s="115" t="str">
        <f>A19</f>
        <v>СУДЬЯ НА ФИНИШЕ:</v>
      </c>
      <c r="M38" s="115"/>
      <c r="N38" s="116"/>
    </row>
    <row r="39" spans="1:21" x14ac:dyDescent="0.35">
      <c r="A39" s="117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9"/>
    </row>
    <row r="40" spans="1:21" x14ac:dyDescent="0.35">
      <c r="A40" s="99"/>
      <c r="D40" s="100"/>
      <c r="E40" s="100"/>
      <c r="F40" s="100"/>
      <c r="G40" s="100"/>
      <c r="H40" s="37"/>
      <c r="I40" s="100"/>
      <c r="J40" s="100"/>
      <c r="K40" s="100"/>
      <c r="L40" s="37"/>
      <c r="M40" s="100"/>
      <c r="N40" s="101"/>
    </row>
    <row r="41" spans="1:21" x14ac:dyDescent="0.35">
      <c r="A41" s="99"/>
      <c r="D41" s="100"/>
      <c r="E41" s="100"/>
      <c r="F41" s="100"/>
      <c r="G41" s="100"/>
      <c r="H41" s="37"/>
      <c r="I41" s="100"/>
      <c r="J41" s="100"/>
      <c r="K41" s="100"/>
      <c r="L41" s="37"/>
      <c r="M41" s="100"/>
      <c r="N41" s="101"/>
    </row>
    <row r="42" spans="1:21" x14ac:dyDescent="0.35">
      <c r="A42" s="99"/>
      <c r="D42" s="100"/>
      <c r="E42" s="100"/>
      <c r="F42" s="100"/>
      <c r="G42" s="100"/>
      <c r="H42" s="37"/>
      <c r="I42" s="100"/>
      <c r="J42" s="100"/>
      <c r="K42" s="100"/>
      <c r="L42" s="37"/>
      <c r="M42" s="100"/>
      <c r="N42" s="101"/>
    </row>
    <row r="43" spans="1:21" x14ac:dyDescent="0.35">
      <c r="A43" s="99"/>
      <c r="D43" s="100"/>
      <c r="E43" s="100"/>
      <c r="F43" s="100"/>
      <c r="G43" s="100"/>
      <c r="H43" s="37"/>
      <c r="I43" s="100"/>
      <c r="J43" s="100"/>
      <c r="K43" s="100"/>
      <c r="L43" s="37"/>
      <c r="M43" s="100"/>
      <c r="N43" s="101"/>
    </row>
    <row r="44" spans="1:21" s="105" customFormat="1" ht="13.75" customHeight="1" thickBot="1" x14ac:dyDescent="0.4">
      <c r="A44" s="102"/>
      <c r="B44" s="103"/>
      <c r="C44" s="103"/>
      <c r="D44" s="120" t="str">
        <f>G17</f>
        <v xml:space="preserve">АНДРИЯНОВ А.С. (ВК, г. МОСКВА) </v>
      </c>
      <c r="E44" s="120"/>
      <c r="F44" s="120"/>
      <c r="G44" s="120" t="str">
        <f>G18</f>
        <v>СЛАБКОВСКАЯ В.Н. ( ВК, г. ОМСК)</v>
      </c>
      <c r="H44" s="120"/>
      <c r="I44" s="120"/>
      <c r="J44" s="104"/>
      <c r="K44" s="104"/>
      <c r="L44" s="120" t="str">
        <f>G19</f>
        <v xml:space="preserve">ВЫСОЦКИЙ С.М. (1К, г. МОСКВА) </v>
      </c>
      <c r="M44" s="120"/>
      <c r="N44" s="121"/>
      <c r="S44" s="106"/>
      <c r="T44" s="106"/>
      <c r="U44" s="106"/>
    </row>
  </sheetData>
  <mergeCells count="37"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5:G15"/>
    <mergeCell ref="H15:N15"/>
    <mergeCell ref="H16:N16"/>
    <mergeCell ref="A21:A22"/>
    <mergeCell ref="B21:B22"/>
    <mergeCell ref="C21:C22"/>
    <mergeCell ref="D21:D22"/>
    <mergeCell ref="E21:E22"/>
    <mergeCell ref="F21:F22"/>
    <mergeCell ref="G21:G22"/>
    <mergeCell ref="D44:F44"/>
    <mergeCell ref="G44:I44"/>
    <mergeCell ref="L44:N44"/>
    <mergeCell ref="H21:I22"/>
    <mergeCell ref="J21:K21"/>
    <mergeCell ref="L21:L22"/>
    <mergeCell ref="M21:M22"/>
    <mergeCell ref="N21:N22"/>
    <mergeCell ref="A29:D29"/>
    <mergeCell ref="G29:N29"/>
    <mergeCell ref="D38:F38"/>
    <mergeCell ref="G38:I38"/>
    <mergeCell ref="L38:N38"/>
    <mergeCell ref="A39:E39"/>
    <mergeCell ref="F39:N39"/>
  </mergeCells>
  <printOptions horizontalCentered="1"/>
  <pageMargins left="0.196850393700787" right="0.196850393700787" top="0.59055118110236204" bottom="0.59055118110236204" header="0.15748031496063" footer="0.118110236220472"/>
  <pageSetup paperSize="9" scale="52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07FD-70C9-4743-9C1C-85643A6C0251}">
  <sheetPr>
    <tabColor theme="3" tint="-0.249977111117893"/>
    <pageSetUpPr fitToPage="1"/>
  </sheetPr>
  <dimension ref="A1:U56"/>
  <sheetViews>
    <sheetView tabSelected="1" view="pageBreakPreview" topLeftCell="A6" zoomScale="70" zoomScaleNormal="75" zoomScaleSheetLayoutView="70" workbookViewId="0">
      <selection activeCell="A14" sqref="A14"/>
    </sheetView>
  </sheetViews>
  <sheetFormatPr defaultColWidth="9.08984375" defaultRowHeight="13" x14ac:dyDescent="0.35"/>
  <cols>
    <col min="1" max="1" width="7" style="3" customWidth="1"/>
    <col min="2" max="2" width="6.26953125" style="100" customWidth="1"/>
    <col min="3" max="3" width="14.36328125" style="100" customWidth="1"/>
    <col min="4" max="4" width="37.36328125" style="3" customWidth="1"/>
    <col min="5" max="5" width="11.81640625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3.81640625" style="3" customWidth="1"/>
    <col min="14" max="14" width="16.5429687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"/>
    </row>
    <row r="2" spans="1:21" s="2" customFormat="1" ht="20" customHeight="1" x14ac:dyDescent="0.2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"/>
    </row>
    <row r="3" spans="1:21" s="2" customFormat="1" ht="20" customHeight="1" x14ac:dyDescent="0.25">
      <c r="A3" s="159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"/>
    </row>
    <row r="4" spans="1:21" ht="18.5" customHeight="1" x14ac:dyDescent="0.3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1:21" ht="17" customHeight="1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Q5" s="2"/>
    </row>
    <row r="6" spans="1:21" s="5" customFormat="1" ht="20.5" customHeight="1" x14ac:dyDescent="0.35">
      <c r="A6" s="160" t="s">
        <v>3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S6" s="6"/>
      <c r="T6" s="6"/>
      <c r="U6" s="6"/>
    </row>
    <row r="7" spans="1:21" s="5" customFormat="1" ht="5.5" hidden="1" customHeight="1" x14ac:dyDescent="0.35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S7" s="6"/>
      <c r="T7" s="6"/>
      <c r="U7" s="6"/>
    </row>
    <row r="8" spans="1:21" s="5" customFormat="1" ht="23" customHeight="1" thickBot="1" x14ac:dyDescent="0.4">
      <c r="A8" s="149" t="s">
        <v>4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S8" s="6"/>
      <c r="T8" s="6"/>
      <c r="U8" s="6"/>
    </row>
    <row r="9" spans="1:21" ht="20" customHeight="1" thickTop="1" x14ac:dyDescent="0.35">
      <c r="A9" s="150" t="s">
        <v>5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2"/>
    </row>
    <row r="10" spans="1:21" ht="20" customHeight="1" x14ac:dyDescent="0.35">
      <c r="A10" s="153" t="s">
        <v>6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5"/>
    </row>
    <row r="11" spans="1:21" ht="20" customHeight="1" x14ac:dyDescent="0.35">
      <c r="A11" s="153" t="s">
        <v>65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5"/>
    </row>
    <row r="12" spans="1:21" ht="7.5" customHeight="1" x14ac:dyDescent="0.35">
      <c r="A12" s="156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8"/>
    </row>
    <row r="13" spans="1:21" ht="15.5" x14ac:dyDescent="0.35">
      <c r="A13" s="7" t="s">
        <v>8</v>
      </c>
      <c r="B13" s="8"/>
      <c r="C13" s="8"/>
      <c r="D13" s="8"/>
      <c r="E13" s="9"/>
      <c r="F13" s="9"/>
      <c r="G13" s="10" t="s">
        <v>9</v>
      </c>
      <c r="H13" s="11" t="s">
        <v>13</v>
      </c>
      <c r="I13" s="9"/>
      <c r="J13" s="9"/>
      <c r="K13" s="9"/>
      <c r="L13" s="11"/>
      <c r="M13" s="12"/>
      <c r="N13" s="13" t="s">
        <v>11</v>
      </c>
    </row>
    <row r="14" spans="1:21" ht="15.5" x14ac:dyDescent="0.35">
      <c r="A14" s="14" t="s">
        <v>68</v>
      </c>
      <c r="B14" s="15"/>
      <c r="C14" s="15"/>
      <c r="D14" s="15"/>
      <c r="E14" s="16"/>
      <c r="F14" s="16"/>
      <c r="G14" s="17" t="s">
        <v>12</v>
      </c>
      <c r="H14" s="18" t="s">
        <v>66</v>
      </c>
      <c r="I14" s="16"/>
      <c r="J14" s="16"/>
      <c r="K14" s="16"/>
      <c r="L14" s="18"/>
      <c r="M14" s="19"/>
      <c r="N14" s="20" t="s">
        <v>14</v>
      </c>
    </row>
    <row r="15" spans="1:21" ht="14.5" x14ac:dyDescent="0.35">
      <c r="A15" s="136" t="s">
        <v>15</v>
      </c>
      <c r="B15" s="137"/>
      <c r="C15" s="137"/>
      <c r="D15" s="137"/>
      <c r="E15" s="137"/>
      <c r="F15" s="137"/>
      <c r="G15" s="138"/>
      <c r="H15" s="139" t="s">
        <v>16</v>
      </c>
      <c r="I15" s="137"/>
      <c r="J15" s="137"/>
      <c r="K15" s="137"/>
      <c r="L15" s="137"/>
      <c r="M15" s="137"/>
      <c r="N15" s="140"/>
    </row>
    <row r="16" spans="1:21" ht="14.5" x14ac:dyDescent="0.35">
      <c r="A16" s="21" t="s">
        <v>17</v>
      </c>
      <c r="B16" s="22"/>
      <c r="C16" s="22"/>
      <c r="D16" s="23"/>
      <c r="E16" s="24"/>
      <c r="F16" s="23"/>
      <c r="G16" s="25"/>
      <c r="H16" s="141" t="s">
        <v>18</v>
      </c>
      <c r="I16" s="142"/>
      <c r="J16" s="142"/>
      <c r="K16" s="142"/>
      <c r="L16" s="142"/>
      <c r="M16" s="142"/>
      <c r="N16" s="143"/>
    </row>
    <row r="17" spans="1:21" ht="14.5" x14ac:dyDescent="0.35">
      <c r="A17" s="21" t="s">
        <v>19</v>
      </c>
      <c r="B17" s="22"/>
      <c r="C17" s="22"/>
      <c r="D17" s="26"/>
      <c r="E17" s="24"/>
      <c r="F17" s="23"/>
      <c r="G17" s="27" t="s">
        <v>20</v>
      </c>
      <c r="H17" s="28" t="s">
        <v>21</v>
      </c>
      <c r="I17" s="29"/>
      <c r="J17" s="29"/>
      <c r="K17" s="29"/>
      <c r="L17" s="30"/>
      <c r="M17" s="29"/>
      <c r="N17" s="31"/>
    </row>
    <row r="18" spans="1:21" ht="14.5" x14ac:dyDescent="0.35">
      <c r="A18" s="32" t="s">
        <v>22</v>
      </c>
      <c r="B18" s="22"/>
      <c r="C18" s="22"/>
      <c r="D18" s="26"/>
      <c r="E18" s="24"/>
      <c r="F18" s="23"/>
      <c r="G18" s="26" t="s">
        <v>23</v>
      </c>
      <c r="H18" s="28" t="s">
        <v>24</v>
      </c>
      <c r="I18" s="29"/>
      <c r="J18" s="29"/>
      <c r="K18" s="29"/>
      <c r="L18" s="30"/>
      <c r="M18" s="29"/>
      <c r="N18" s="31"/>
    </row>
    <row r="19" spans="1:21" ht="15" thickBot="1" x14ac:dyDescent="0.4">
      <c r="A19" s="21" t="s">
        <v>25</v>
      </c>
      <c r="B19" s="33"/>
      <c r="C19" s="33"/>
      <c r="D19" s="34"/>
      <c r="E19" s="34"/>
      <c r="F19" s="34"/>
      <c r="G19" s="27" t="s">
        <v>26</v>
      </c>
      <c r="H19" s="35"/>
      <c r="I19" s="36"/>
      <c r="J19" s="36"/>
      <c r="K19" s="36"/>
      <c r="L19" s="37"/>
      <c r="M19" s="38"/>
      <c r="N19" s="39"/>
    </row>
    <row r="20" spans="1:21" ht="7.5" customHeight="1" thickTop="1" thickBot="1" x14ac:dyDescent="0.4">
      <c r="A20" s="42"/>
      <c r="B20" s="41"/>
      <c r="C20" s="41"/>
      <c r="D20" s="42"/>
      <c r="E20" s="42"/>
      <c r="F20" s="42"/>
      <c r="G20" s="42"/>
      <c r="H20" s="43"/>
      <c r="I20" s="42"/>
      <c r="J20" s="42"/>
      <c r="K20" s="42"/>
      <c r="L20" s="43"/>
      <c r="M20" s="42"/>
      <c r="N20" s="42"/>
    </row>
    <row r="21" spans="1:21" s="45" customFormat="1" ht="20.25" customHeight="1" thickTop="1" x14ac:dyDescent="0.35">
      <c r="A21" s="144" t="s">
        <v>27</v>
      </c>
      <c r="B21" s="146" t="s">
        <v>28</v>
      </c>
      <c r="C21" s="146" t="s">
        <v>29</v>
      </c>
      <c r="D21" s="146" t="s">
        <v>30</v>
      </c>
      <c r="E21" s="146" t="s">
        <v>31</v>
      </c>
      <c r="F21" s="146" t="s">
        <v>32</v>
      </c>
      <c r="G21" s="146" t="s">
        <v>33</v>
      </c>
      <c r="H21" s="122" t="s">
        <v>34</v>
      </c>
      <c r="I21" s="123"/>
      <c r="J21" s="126" t="s">
        <v>35</v>
      </c>
      <c r="K21" s="126"/>
      <c r="L21" s="127" t="s">
        <v>36</v>
      </c>
      <c r="M21" s="129" t="s">
        <v>37</v>
      </c>
      <c r="N21" s="131" t="s">
        <v>38</v>
      </c>
      <c r="P21" s="46"/>
      <c r="S21" s="47"/>
      <c r="T21" s="47"/>
      <c r="U21" s="47"/>
    </row>
    <row r="22" spans="1:21" s="45" customFormat="1" ht="17.25" customHeight="1" x14ac:dyDescent="0.35">
      <c r="A22" s="145"/>
      <c r="B22" s="147"/>
      <c r="C22" s="147"/>
      <c r="D22" s="147"/>
      <c r="E22" s="147"/>
      <c r="F22" s="147"/>
      <c r="G22" s="147"/>
      <c r="H22" s="124"/>
      <c r="I22" s="125"/>
      <c r="J22" s="48" t="s">
        <v>39</v>
      </c>
      <c r="K22" s="48" t="s">
        <v>40</v>
      </c>
      <c r="L22" s="128"/>
      <c r="M22" s="130"/>
      <c r="N22" s="132"/>
      <c r="P22" s="46"/>
      <c r="S22" s="47"/>
      <c r="T22" s="47"/>
      <c r="U22" s="47"/>
    </row>
    <row r="23" spans="1:21" ht="18" customHeight="1" x14ac:dyDescent="0.35">
      <c r="A23" s="107">
        <v>1</v>
      </c>
      <c r="B23" s="50">
        <v>1</v>
      </c>
      <c r="C23" s="51">
        <f>VLOOKUP(B23,[1]список!_xlnm.Print_Area,3)</f>
        <v>10089109335</v>
      </c>
      <c r="D23" s="52" t="str">
        <f>VLOOKUP(B23,[1]список!_xlnm.Print_Area,2)</f>
        <v>АЛИЕВ Анар Талыбович</v>
      </c>
      <c r="E23" s="53">
        <f>VLOOKUP(B23,[1]список!_xlnm.Print_Area,4)</f>
        <v>37694</v>
      </c>
      <c r="F23" s="51" t="str">
        <f>VLOOKUP(B23,[1]список!_xlnm.Print_Area,5)</f>
        <v>МС</v>
      </c>
      <c r="G23" s="51" t="str">
        <f>VLOOKUP(B23,[1]список!_xlnm.Print_Area,6)</f>
        <v>Калининградская область</v>
      </c>
      <c r="H23" s="54">
        <v>73.349999999999994</v>
      </c>
      <c r="I23" s="108">
        <v>1</v>
      </c>
      <c r="J23" s="56"/>
      <c r="K23" s="56"/>
      <c r="L23" s="57">
        <f t="shared" ref="L23:L39" si="0">MAX(J23:K23)</f>
        <v>0</v>
      </c>
      <c r="M23" s="58" t="s">
        <v>41</v>
      </c>
      <c r="N23" s="59" t="s">
        <v>42</v>
      </c>
      <c r="P23" s="46"/>
      <c r="Q23" s="45"/>
      <c r="R23" s="45"/>
      <c r="S23" s="47"/>
      <c r="T23" s="47"/>
      <c r="U23" s="47"/>
    </row>
    <row r="24" spans="1:21" ht="18" customHeight="1" x14ac:dyDescent="0.35">
      <c r="A24" s="107">
        <v>2</v>
      </c>
      <c r="B24" s="50">
        <v>2</v>
      </c>
      <c r="C24" s="51">
        <f>VLOOKUP(B24,[1]список!_xlnm.Print_Area,3)</f>
        <v>10130040911</v>
      </c>
      <c r="D24" s="52" t="str">
        <f>VLOOKUP(B24,[1]список!_xlnm.Print_Area,2)</f>
        <v>МИЗИН Дмитрий Сергеевич</v>
      </c>
      <c r="E24" s="53">
        <f>VLOOKUP(B24,[1]список!_xlnm.Print_Area,4)</f>
        <v>39020</v>
      </c>
      <c r="F24" s="51" t="str">
        <f>VLOOKUP(B24,[1]список!_xlnm.Print_Area,5)</f>
        <v>КМС</v>
      </c>
      <c r="G24" s="51" t="str">
        <f>VLOOKUP(B24,[1]список!_xlnm.Print_Area,6)</f>
        <v>Омская область</v>
      </c>
      <c r="H24" s="54">
        <v>72.37</v>
      </c>
      <c r="I24" s="108">
        <v>2</v>
      </c>
      <c r="J24" s="56"/>
      <c r="K24" s="56"/>
      <c r="L24" s="57">
        <f t="shared" si="0"/>
        <v>0</v>
      </c>
      <c r="M24" s="58" t="s">
        <v>41</v>
      </c>
      <c r="N24" s="59" t="s">
        <v>42</v>
      </c>
      <c r="P24" s="46"/>
      <c r="Q24" s="45"/>
      <c r="R24" s="45"/>
      <c r="S24" s="47"/>
      <c r="T24" s="47"/>
      <c r="U24" s="47"/>
    </row>
    <row r="25" spans="1:21" ht="18" customHeight="1" x14ac:dyDescent="0.35">
      <c r="A25" s="107">
        <v>3</v>
      </c>
      <c r="B25" s="50">
        <v>8</v>
      </c>
      <c r="C25" s="51">
        <f>VLOOKUP(B25,[1]список!_xlnm.Print_Area,3)</f>
        <v>10097223080</v>
      </c>
      <c r="D25" s="52" t="str">
        <f>VLOOKUP(B25,[1]список!_xlnm.Print_Area,2)</f>
        <v>ШАРАФИЕВ Амир Ленарович</v>
      </c>
      <c r="E25" s="53">
        <f>VLOOKUP(B25,[1]список!_xlnm.Print_Area,4)</f>
        <v>37930</v>
      </c>
      <c r="F25" s="51" t="str">
        <f>VLOOKUP(B25,[1]список!_xlnm.Print_Area,5)</f>
        <v>МС</v>
      </c>
      <c r="G25" s="51" t="str">
        <f>VLOOKUP(B25,[1]список!_xlnm.Print_Area,6)</f>
        <v>Республика Татарстан</v>
      </c>
      <c r="H25" s="54">
        <v>66.7</v>
      </c>
      <c r="I25" s="108">
        <v>3</v>
      </c>
      <c r="J25" s="56"/>
      <c r="K25" s="56"/>
      <c r="L25" s="57">
        <f t="shared" si="0"/>
        <v>0</v>
      </c>
      <c r="M25" s="58" t="s">
        <v>41</v>
      </c>
      <c r="N25" s="59" t="s">
        <v>42</v>
      </c>
      <c r="P25" s="46"/>
      <c r="Q25" s="45"/>
      <c r="R25" s="45"/>
      <c r="S25" s="47"/>
      <c r="T25" s="47"/>
      <c r="U25" s="47"/>
    </row>
    <row r="26" spans="1:21" ht="18" customHeight="1" x14ac:dyDescent="0.35">
      <c r="A26" s="107">
        <v>4</v>
      </c>
      <c r="B26" s="50">
        <v>12</v>
      </c>
      <c r="C26" s="51">
        <f>VLOOKUP(B26,[1]список!_xlnm.Print_Area,3)</f>
        <v>10130778919</v>
      </c>
      <c r="D26" s="52" t="str">
        <f>VLOOKUP(B26,[1]список!_xlnm.Print_Area,2)</f>
        <v>РУДАКОВ Артём Тимофеевич</v>
      </c>
      <c r="E26" s="53">
        <f>VLOOKUP(B26,[1]список!_xlnm.Print_Area,4)</f>
        <v>38065</v>
      </c>
      <c r="F26" s="51" t="str">
        <f>VLOOKUP(B26,[1]список!_xlnm.Print_Area,5)</f>
        <v>МС</v>
      </c>
      <c r="G26" s="51" t="str">
        <f>VLOOKUP(B26,[1]список!_xlnm.Print_Area,6)</f>
        <v>Красноярский край</v>
      </c>
      <c r="H26" s="54">
        <v>65.3</v>
      </c>
      <c r="I26" s="108">
        <v>4</v>
      </c>
      <c r="J26" s="56"/>
      <c r="K26" s="56"/>
      <c r="L26" s="57">
        <f t="shared" si="0"/>
        <v>0</v>
      </c>
      <c r="M26" s="58" t="s">
        <v>43</v>
      </c>
      <c r="N26" s="59" t="s">
        <v>42</v>
      </c>
      <c r="P26" s="46"/>
      <c r="Q26" s="45"/>
      <c r="R26" s="45"/>
      <c r="S26" s="47"/>
      <c r="T26" s="47"/>
      <c r="U26" s="47"/>
    </row>
    <row r="27" spans="1:21" ht="18" customHeight="1" x14ac:dyDescent="0.35">
      <c r="A27" s="107">
        <v>5</v>
      </c>
      <c r="B27" s="50">
        <v>11</v>
      </c>
      <c r="C27" s="51">
        <f>VLOOKUP(B27,[1]список!_xlnm.Print_Area,3)</f>
        <v>10141568753</v>
      </c>
      <c r="D27" s="52" t="str">
        <f>VLOOKUP(B27,[1]список!_xlnm.Print_Area,2)</f>
        <v>ШАВАНОВ Роман Дмитриевич</v>
      </c>
      <c r="E27" s="53">
        <f>VLOOKUP(B27,[1]список!_xlnm.Print_Area,4)</f>
        <v>38603</v>
      </c>
      <c r="F27" s="51" t="str">
        <f>VLOOKUP(B27,[1]список!_xlnm.Print_Area,5)</f>
        <v>КМС</v>
      </c>
      <c r="G27" s="51" t="str">
        <f>VLOOKUP(B27,[1]список!_xlnm.Print_Area,6)</f>
        <v>Красноярский край</v>
      </c>
      <c r="H27" s="54">
        <v>62.28</v>
      </c>
      <c r="I27" s="108">
        <v>5</v>
      </c>
      <c r="J27" s="56"/>
      <c r="K27" s="56"/>
      <c r="L27" s="57">
        <f t="shared" si="0"/>
        <v>0</v>
      </c>
      <c r="M27" s="58" t="s">
        <v>43</v>
      </c>
      <c r="N27" s="59" t="s">
        <v>42</v>
      </c>
      <c r="P27" s="46"/>
      <c r="Q27" s="45"/>
      <c r="R27" s="45"/>
      <c r="S27" s="47"/>
      <c r="T27" s="47"/>
      <c r="U27" s="47"/>
    </row>
    <row r="28" spans="1:21" ht="18" customHeight="1" x14ac:dyDescent="0.35">
      <c r="A28" s="107">
        <v>6</v>
      </c>
      <c r="B28" s="50">
        <v>16</v>
      </c>
      <c r="C28" s="51">
        <f>VLOOKUP(B28,[1]список!_xlnm.Print_Area,3)</f>
        <v>10129838019</v>
      </c>
      <c r="D28" s="52" t="str">
        <f>VLOOKUP(B28,[1]список!_xlnm.Print_Area,2)</f>
        <v>СОРОКО Роман Максимович</v>
      </c>
      <c r="E28" s="53">
        <f>VLOOKUP(B28,[1]список!_xlnm.Print_Area,4)</f>
        <v>38518</v>
      </c>
      <c r="F28" s="51" t="str">
        <f>VLOOKUP(B28,[1]список!_xlnm.Print_Area,5)</f>
        <v>КМС</v>
      </c>
      <c r="G28" s="51" t="str">
        <f>VLOOKUP(B28,[1]список!_xlnm.Print_Area,6)</f>
        <v>Санкт-Петербург</v>
      </c>
      <c r="H28" s="54">
        <v>58.21</v>
      </c>
      <c r="I28" s="108">
        <v>6</v>
      </c>
      <c r="J28" s="56"/>
      <c r="K28" s="56"/>
      <c r="L28" s="57">
        <f t="shared" si="0"/>
        <v>0</v>
      </c>
      <c r="M28" s="58" t="s">
        <v>43</v>
      </c>
      <c r="N28" s="59" t="s">
        <v>42</v>
      </c>
      <c r="P28" s="46"/>
      <c r="Q28" s="45"/>
      <c r="R28" s="45"/>
      <c r="S28" s="47"/>
      <c r="T28" s="47"/>
      <c r="U28" s="47"/>
    </row>
    <row r="29" spans="1:21" ht="18" customHeight="1" x14ac:dyDescent="0.35">
      <c r="A29" s="107">
        <v>7</v>
      </c>
      <c r="B29" s="50">
        <v>7</v>
      </c>
      <c r="C29" s="51">
        <f>VLOOKUP(B29,[1]список!_xlnm.Print_Area,3)</f>
        <v>10116370678</v>
      </c>
      <c r="D29" s="52" t="str">
        <f>VLOOKUP(B29,[1]список!_xlnm.Print_Area,2)</f>
        <v>ЯКИМОВ Николай Дмитриевич</v>
      </c>
      <c r="E29" s="53">
        <f>VLOOKUP(B29,[1]список!_xlnm.Print_Area,4)</f>
        <v>39005</v>
      </c>
      <c r="F29" s="51" t="str">
        <f>VLOOKUP(B29,[1]список!_xlnm.Print_Area,5)</f>
        <v>МС</v>
      </c>
      <c r="G29" s="51" t="str">
        <f>VLOOKUP(B29,[1]список!_xlnm.Print_Area,6)</f>
        <v>Республика Татарстан</v>
      </c>
      <c r="H29" s="54">
        <v>49.36</v>
      </c>
      <c r="I29" s="108">
        <v>7</v>
      </c>
      <c r="J29" s="56"/>
      <c r="K29" s="56"/>
      <c r="L29" s="57">
        <f t="shared" si="0"/>
        <v>0</v>
      </c>
      <c r="M29" s="109"/>
      <c r="N29" s="59" t="s">
        <v>42</v>
      </c>
      <c r="P29" s="46"/>
      <c r="Q29" s="45"/>
      <c r="R29" s="45"/>
      <c r="S29" s="47"/>
      <c r="T29" s="47"/>
      <c r="U29" s="47"/>
    </row>
    <row r="30" spans="1:21" ht="18" customHeight="1" x14ac:dyDescent="0.35">
      <c r="A30" s="107">
        <v>8</v>
      </c>
      <c r="B30" s="50">
        <v>13</v>
      </c>
      <c r="C30" s="51">
        <f>VLOOKUP(B30,[1]список!_xlnm.Print_Area,3)</f>
        <v>10089454491</v>
      </c>
      <c r="D30" s="52" t="str">
        <f>VLOOKUP(B30,[1]список!_xlnm.Print_Area,2)</f>
        <v>ХОЛОДНЯКОВ Артем Юрьевич</v>
      </c>
      <c r="E30" s="53">
        <f>VLOOKUP(B30,[1]список!_xlnm.Print_Area,4)</f>
        <v>37900</v>
      </c>
      <c r="F30" s="51" t="str">
        <f>VLOOKUP(B30,[1]список!_xlnm.Print_Area,5)</f>
        <v>МС</v>
      </c>
      <c r="G30" s="51" t="str">
        <f>VLOOKUP(B30,[1]список!_xlnm.Print_Area,6)</f>
        <v>Калининградская область</v>
      </c>
      <c r="H30" s="54">
        <v>45.7</v>
      </c>
      <c r="I30" s="108">
        <v>8</v>
      </c>
      <c r="J30" s="56"/>
      <c r="K30" s="56"/>
      <c r="L30" s="57">
        <f t="shared" si="0"/>
        <v>0</v>
      </c>
      <c r="M30" s="109"/>
      <c r="N30" s="59" t="s">
        <v>42</v>
      </c>
      <c r="P30" s="46"/>
      <c r="Q30" s="45"/>
      <c r="R30" s="45"/>
      <c r="S30" s="47"/>
      <c r="T30" s="47"/>
      <c r="U30" s="47"/>
    </row>
    <row r="31" spans="1:21" ht="18" customHeight="1" x14ac:dyDescent="0.35">
      <c r="A31" s="107">
        <v>9</v>
      </c>
      <c r="B31" s="50">
        <v>3</v>
      </c>
      <c r="C31" s="51">
        <f>VLOOKUP(B31,[1]список!_xlnm.Print_Area,3)</f>
        <v>10140039284</v>
      </c>
      <c r="D31" s="52" t="str">
        <f>VLOOKUP(B31,[1]список!_xlnm.Print_Area,2)</f>
        <v>ГАЛКИН Дмитрий Александрович</v>
      </c>
      <c r="E31" s="53">
        <f>VLOOKUP(B31,[1]список!_xlnm.Print_Area,4)</f>
        <v>37933</v>
      </c>
      <c r="F31" s="51" t="str">
        <f>VLOOKUP(B31,[1]список!_xlnm.Print_Area,5)</f>
        <v>1 СР</v>
      </c>
      <c r="G31" s="51" t="str">
        <f>VLOOKUP(B31,[1]список!_xlnm.Print_Area,6)</f>
        <v>Московская область</v>
      </c>
      <c r="H31" s="54">
        <v>41.49</v>
      </c>
      <c r="I31" s="108">
        <v>9</v>
      </c>
      <c r="J31" s="56"/>
      <c r="K31" s="56"/>
      <c r="L31" s="57">
        <f t="shared" si="0"/>
        <v>0</v>
      </c>
      <c r="M31" s="109"/>
      <c r="N31" s="59" t="s">
        <v>42</v>
      </c>
      <c r="P31" s="46"/>
      <c r="Q31" s="45"/>
      <c r="R31" s="45"/>
      <c r="S31" s="47"/>
      <c r="T31" s="47"/>
      <c r="U31" s="47"/>
    </row>
    <row r="32" spans="1:21" ht="18" customHeight="1" x14ac:dyDescent="0.35">
      <c r="A32" s="107">
        <v>10</v>
      </c>
      <c r="B32" s="50">
        <v>15</v>
      </c>
      <c r="C32" s="51">
        <f>VLOOKUP(B32,[1]список!_xlnm.Print_Area,3)</f>
        <v>10129960378</v>
      </c>
      <c r="D32" s="52" t="str">
        <f>VLOOKUP(B32,[1]список!_xlnm.Print_Area,2)</f>
        <v>БАЕВ Кирилл Владимирович</v>
      </c>
      <c r="E32" s="53">
        <f>VLOOKUP(B32,[1]список!_xlnm.Print_Area,4)</f>
        <v>38890</v>
      </c>
      <c r="F32" s="51" t="str">
        <f>VLOOKUP(B32,[1]список!_xlnm.Print_Area,5)</f>
        <v>КМС</v>
      </c>
      <c r="G32" s="51" t="str">
        <f>VLOOKUP(B32,[1]список!_xlnm.Print_Area,6)</f>
        <v>Санкт-Петербург</v>
      </c>
      <c r="H32" s="54">
        <v>41</v>
      </c>
      <c r="I32" s="108">
        <v>10</v>
      </c>
      <c r="J32" s="56"/>
      <c r="K32" s="56"/>
      <c r="L32" s="57">
        <f t="shared" si="0"/>
        <v>0</v>
      </c>
      <c r="M32" s="109"/>
      <c r="N32" s="59" t="s">
        <v>42</v>
      </c>
      <c r="P32" s="46"/>
      <c r="Q32" s="45"/>
      <c r="R32" s="45"/>
      <c r="S32" s="47"/>
      <c r="T32" s="47"/>
      <c r="U32" s="47"/>
    </row>
    <row r="33" spans="1:21" ht="18" customHeight="1" x14ac:dyDescent="0.35">
      <c r="A33" s="107">
        <v>11</v>
      </c>
      <c r="B33" s="50">
        <v>17</v>
      </c>
      <c r="C33" s="51">
        <f>VLOOKUP(B33,[1]список!_xlnm.Print_Area,3)</f>
        <v>10139700794</v>
      </c>
      <c r="D33" s="52" t="str">
        <f>VLOOKUP(B33,[1]список!_xlnm.Print_Area,2)</f>
        <v>ЧАЩИН Никита Исмоилович</v>
      </c>
      <c r="E33" s="53">
        <f>VLOOKUP(B33,[1]список!_xlnm.Print_Area,4)</f>
        <v>38349</v>
      </c>
      <c r="F33" s="51" t="str">
        <f>VLOOKUP(B33,[1]список!_xlnm.Print_Area,5)</f>
        <v>КМС</v>
      </c>
      <c r="G33" s="51" t="str">
        <f>VLOOKUP(B33,[1]список!_xlnm.Print_Area,6)</f>
        <v>Санкт-Петербург</v>
      </c>
      <c r="H33" s="54">
        <v>40.6</v>
      </c>
      <c r="I33" s="108">
        <v>11</v>
      </c>
      <c r="J33" s="56"/>
      <c r="K33" s="56"/>
      <c r="L33" s="57">
        <f t="shared" si="0"/>
        <v>0</v>
      </c>
      <c r="M33" s="109"/>
      <c r="N33" s="59" t="s">
        <v>42</v>
      </c>
      <c r="P33" s="46"/>
      <c r="Q33" s="45"/>
      <c r="R33" s="45"/>
      <c r="S33" s="47"/>
      <c r="T33" s="47"/>
      <c r="U33" s="47"/>
    </row>
    <row r="34" spans="1:21" ht="18" customHeight="1" x14ac:dyDescent="0.35">
      <c r="A34" s="107">
        <v>12</v>
      </c>
      <c r="B34" s="50">
        <v>14</v>
      </c>
      <c r="C34" s="51">
        <f>VLOOKUP(B34,[1]список!_xlnm.Print_Area,3)</f>
        <v>10139701101</v>
      </c>
      <c r="D34" s="52" t="str">
        <f>VLOOKUP(B34,[1]список!_xlnm.Print_Area,2)</f>
        <v>НЕЧИПОРЮК Данил Александрович</v>
      </c>
      <c r="E34" s="53">
        <f>VLOOKUP(B34,[1]список!_xlnm.Print_Area,4)</f>
        <v>38342</v>
      </c>
      <c r="F34" s="51" t="str">
        <f>VLOOKUP(B34,[1]список!_xlnm.Print_Area,5)</f>
        <v>КМС</v>
      </c>
      <c r="G34" s="51" t="str">
        <f>VLOOKUP(B34,[1]список!_xlnm.Print_Area,6)</f>
        <v>Санкт-Петербург</v>
      </c>
      <c r="H34" s="54">
        <v>36.57</v>
      </c>
      <c r="I34" s="108">
        <v>12</v>
      </c>
      <c r="J34" s="56"/>
      <c r="K34" s="56"/>
      <c r="L34" s="57">
        <f t="shared" si="0"/>
        <v>0</v>
      </c>
      <c r="M34" s="109"/>
      <c r="N34" s="59" t="s">
        <v>42</v>
      </c>
      <c r="P34" s="46"/>
      <c r="Q34" s="45"/>
      <c r="R34" s="45"/>
      <c r="S34" s="47"/>
      <c r="T34" s="47"/>
      <c r="U34" s="47"/>
    </row>
    <row r="35" spans="1:21" ht="18" customHeight="1" x14ac:dyDescent="0.35">
      <c r="A35" s="107">
        <v>13</v>
      </c>
      <c r="B35" s="50">
        <v>6</v>
      </c>
      <c r="C35" s="51">
        <f>VLOOKUP(B35,[1]список!_xlnm.Print_Area,3)</f>
        <v>10151797304</v>
      </c>
      <c r="D35" s="52" t="str">
        <f>VLOOKUP(B35,[1]список!_xlnm.Print_Area,2)</f>
        <v>МИЩЕРСКИЙ Руслан Васильевич</v>
      </c>
      <c r="E35" s="53">
        <f>VLOOKUP(B35,[1]список!_xlnm.Print_Area,4)</f>
        <v>38760</v>
      </c>
      <c r="F35" s="51" t="str">
        <f>VLOOKUP(B35,[1]список!_xlnm.Print_Area,5)</f>
        <v>1 СР</v>
      </c>
      <c r="G35" s="51" t="str">
        <f>VLOOKUP(B35,[1]список!_xlnm.Print_Area,6)</f>
        <v>Ростовская область</v>
      </c>
      <c r="H35" s="54">
        <v>36.1</v>
      </c>
      <c r="I35" s="108">
        <v>13</v>
      </c>
      <c r="J35" s="56"/>
      <c r="K35" s="56"/>
      <c r="L35" s="57">
        <f t="shared" si="0"/>
        <v>0</v>
      </c>
      <c r="M35" s="109"/>
      <c r="N35" s="59" t="s">
        <v>44</v>
      </c>
      <c r="P35" s="46"/>
      <c r="Q35" s="45"/>
      <c r="R35" s="45"/>
      <c r="S35" s="47"/>
      <c r="T35" s="47"/>
      <c r="U35" s="47"/>
    </row>
    <row r="36" spans="1:21" ht="18" customHeight="1" x14ac:dyDescent="0.35">
      <c r="A36" s="107">
        <v>14</v>
      </c>
      <c r="B36" s="50">
        <v>9</v>
      </c>
      <c r="C36" s="51">
        <f>VLOOKUP(B36,[1]список!_xlnm.Print_Area,3)</f>
        <v>10155107731</v>
      </c>
      <c r="D36" s="52" t="str">
        <f>VLOOKUP(B36,[1]список!_xlnm.Print_Area,2)</f>
        <v>ГОРОДИЛОВ Михаил Евгеньевич</v>
      </c>
      <c r="E36" s="53">
        <f>VLOOKUP(B36,[1]список!_xlnm.Print_Area,4)</f>
        <v>38677</v>
      </c>
      <c r="F36" s="51" t="str">
        <f>VLOOKUP(B36,[1]список!_xlnm.Print_Area,5)</f>
        <v>1 СР</v>
      </c>
      <c r="G36" s="51" t="str">
        <f>VLOOKUP(B36,[1]список!_xlnm.Print_Area,6)</f>
        <v>Челябинская область</v>
      </c>
      <c r="H36" s="54">
        <v>34.799999999999997</v>
      </c>
      <c r="I36" s="108">
        <v>14</v>
      </c>
      <c r="J36" s="56"/>
      <c r="K36" s="56"/>
      <c r="L36" s="57">
        <f t="shared" si="0"/>
        <v>0</v>
      </c>
      <c r="M36" s="109"/>
      <c r="N36" s="59" t="s">
        <v>44</v>
      </c>
      <c r="P36" s="46"/>
      <c r="Q36" s="45"/>
      <c r="R36" s="45"/>
      <c r="S36" s="47"/>
      <c r="T36" s="47"/>
      <c r="U36" s="47"/>
    </row>
    <row r="37" spans="1:21" ht="18" customHeight="1" x14ac:dyDescent="0.35">
      <c r="A37" s="107">
        <v>15</v>
      </c>
      <c r="B37" s="50">
        <v>5</v>
      </c>
      <c r="C37" s="51">
        <f>VLOOKUP(B37,[1]список!_xlnm.Print_Area,3)</f>
        <v>10137629341</v>
      </c>
      <c r="D37" s="52" t="str">
        <f>VLOOKUP(B37,[1]список!_xlnm.Print_Area,2)</f>
        <v>КОЛДАЕВ Юрий Константинович</v>
      </c>
      <c r="E37" s="53">
        <f>VLOOKUP(B37,[1]список!_xlnm.Print_Area,4)</f>
        <v>38873</v>
      </c>
      <c r="F37" s="51" t="str">
        <f>VLOOKUP(B37,[1]список!_xlnm.Print_Area,5)</f>
        <v>КМС</v>
      </c>
      <c r="G37" s="51" t="str">
        <f>VLOOKUP(B37,[1]список!_xlnm.Print_Area,6)</f>
        <v>г.Москва</v>
      </c>
      <c r="H37" s="54">
        <v>16.12</v>
      </c>
      <c r="I37" s="108">
        <v>15</v>
      </c>
      <c r="J37" s="56"/>
      <c r="K37" s="56"/>
      <c r="L37" s="57">
        <f t="shared" si="0"/>
        <v>0</v>
      </c>
      <c r="M37" s="110"/>
      <c r="N37" s="59" t="s">
        <v>44</v>
      </c>
      <c r="P37" s="46"/>
      <c r="Q37" s="45"/>
      <c r="R37" s="45"/>
      <c r="S37" s="47"/>
      <c r="T37" s="47"/>
      <c r="U37" s="47"/>
    </row>
    <row r="38" spans="1:21" ht="18" customHeight="1" x14ac:dyDescent="0.35">
      <c r="A38" s="107" t="s">
        <v>67</v>
      </c>
      <c r="B38" s="50">
        <v>4</v>
      </c>
      <c r="C38" s="51">
        <f>VLOOKUP(B38,[1]список!_xlnm.Print_Area,3)</f>
        <v>10120039605</v>
      </c>
      <c r="D38" s="52" t="str">
        <f>VLOOKUP(B38,[1]список!_xlnm.Print_Area,2)</f>
        <v>СЛЫШКИН Арсений Олегович</v>
      </c>
      <c r="E38" s="53">
        <f>VLOOKUP(B38,[1]список!_xlnm.Print_Area,4)</f>
        <v>38529</v>
      </c>
      <c r="F38" s="51" t="str">
        <f>VLOOKUP(B38,[1]список!_xlnm.Print_Area,5)</f>
        <v>МС</v>
      </c>
      <c r="G38" s="51" t="str">
        <f>VLOOKUP(B38,[1]список!_xlnm.Print_Area,6)</f>
        <v>Ростовская область</v>
      </c>
      <c r="H38" s="54"/>
      <c r="I38" s="108"/>
      <c r="J38" s="56"/>
      <c r="K38" s="56"/>
      <c r="L38" s="57">
        <f t="shared" si="0"/>
        <v>0</v>
      </c>
      <c r="M38" s="110"/>
      <c r="N38" s="59" t="s">
        <v>44</v>
      </c>
      <c r="P38" s="46"/>
      <c r="Q38" s="45"/>
      <c r="R38" s="45"/>
      <c r="S38" s="47"/>
      <c r="T38" s="47"/>
      <c r="U38" s="47"/>
    </row>
    <row r="39" spans="1:21" ht="18" customHeight="1" x14ac:dyDescent="0.35">
      <c r="A39" s="107" t="s">
        <v>67</v>
      </c>
      <c r="B39" s="50">
        <v>10</v>
      </c>
      <c r="C39" s="51">
        <f>VLOOKUP(B39,[1]список!_xlnm.Print_Area,3)</f>
        <v>10120373142</v>
      </c>
      <c r="D39" s="52" t="str">
        <f>VLOOKUP(B39,[1]список!_xlnm.Print_Area,2)</f>
        <v>ЦЫРЕНЩИКОВ Матвей Александрович</v>
      </c>
      <c r="E39" s="53">
        <f>VLOOKUP(B39,[1]список!_xlnm.Print_Area,4)</f>
        <v>38742</v>
      </c>
      <c r="F39" s="51" t="str">
        <f>VLOOKUP(B39,[1]список!_xlnm.Print_Area,5)</f>
        <v>1 СР</v>
      </c>
      <c r="G39" s="51" t="str">
        <f>VLOOKUP(B39,[1]список!_xlnm.Print_Area,6)</f>
        <v>Челябинская область</v>
      </c>
      <c r="H39" s="54"/>
      <c r="I39" s="108"/>
      <c r="J39" s="56"/>
      <c r="K39" s="56"/>
      <c r="L39" s="57">
        <f t="shared" si="0"/>
        <v>0</v>
      </c>
      <c r="M39" s="110"/>
      <c r="N39" s="59" t="s">
        <v>44</v>
      </c>
      <c r="P39" s="46"/>
      <c r="Q39" s="45"/>
      <c r="R39" s="45"/>
      <c r="S39" s="47"/>
      <c r="T39" s="47"/>
      <c r="U39" s="47"/>
    </row>
    <row r="40" spans="1:21" ht="7.5" customHeight="1" thickBot="1" x14ac:dyDescent="0.35">
      <c r="A40" s="62"/>
      <c r="B40" s="61"/>
      <c r="C40" s="62"/>
      <c r="D40" s="63"/>
      <c r="E40" s="64"/>
      <c r="F40" s="65"/>
      <c r="G40" s="64"/>
      <c r="H40" s="66"/>
      <c r="I40" s="67"/>
      <c r="J40" s="67"/>
      <c r="K40" s="67"/>
      <c r="L40" s="66"/>
      <c r="M40" s="67"/>
      <c r="N40" s="67"/>
      <c r="P40" s="46"/>
      <c r="Q40" s="45"/>
      <c r="R40" s="45"/>
      <c r="S40" s="47"/>
      <c r="T40" s="47"/>
      <c r="U40" s="47"/>
    </row>
    <row r="41" spans="1:21" ht="15" thickTop="1" x14ac:dyDescent="0.35">
      <c r="A41" s="133" t="s">
        <v>45</v>
      </c>
      <c r="B41" s="134"/>
      <c r="C41" s="134"/>
      <c r="D41" s="134"/>
      <c r="E41" s="69"/>
      <c r="F41" s="69"/>
      <c r="G41" s="134" t="s">
        <v>46</v>
      </c>
      <c r="H41" s="134"/>
      <c r="I41" s="134"/>
      <c r="J41" s="134"/>
      <c r="K41" s="134"/>
      <c r="L41" s="134"/>
      <c r="M41" s="134"/>
      <c r="N41" s="135"/>
      <c r="P41" s="46"/>
      <c r="Q41" s="45"/>
      <c r="R41" s="45"/>
      <c r="S41" s="47"/>
      <c r="T41" s="47"/>
      <c r="U41" s="47"/>
    </row>
    <row r="42" spans="1:21" ht="14.5" x14ac:dyDescent="0.35">
      <c r="A42" s="70" t="s">
        <v>47</v>
      </c>
      <c r="B42" s="71"/>
      <c r="C42" s="72"/>
      <c r="D42" s="73"/>
      <c r="E42" s="74"/>
      <c r="F42" s="74"/>
      <c r="G42" s="75" t="s">
        <v>48</v>
      </c>
      <c r="H42" s="76" cm="1">
        <f t="array" ref="H42">SUM(1/COUNTIF(G23:G39,G23:G39))</f>
        <v>9</v>
      </c>
      <c r="I42" s="77"/>
      <c r="J42" s="78"/>
      <c r="K42" s="78"/>
      <c r="L42" s="79"/>
      <c r="M42" s="75" t="s">
        <v>49</v>
      </c>
      <c r="N42" s="80">
        <f>COUNTIF(F$21:F132,"ЗМС")</f>
        <v>0</v>
      </c>
      <c r="P42" s="46"/>
      <c r="Q42" s="45"/>
      <c r="R42" s="45"/>
      <c r="S42" s="47"/>
      <c r="T42" s="47"/>
      <c r="U42" s="47"/>
    </row>
    <row r="43" spans="1:21" ht="14.5" x14ac:dyDescent="0.35">
      <c r="A43" s="70" t="s">
        <v>50</v>
      </c>
      <c r="B43" s="71"/>
      <c r="C43" s="81"/>
      <c r="D43" s="73"/>
      <c r="E43" s="82"/>
      <c r="F43" s="82"/>
      <c r="G43" s="75" t="s">
        <v>51</v>
      </c>
      <c r="H43" s="83">
        <v>17</v>
      </c>
      <c r="I43" s="84"/>
      <c r="J43" s="85"/>
      <c r="K43" s="85"/>
      <c r="L43" s="86"/>
      <c r="M43" s="75" t="s">
        <v>52</v>
      </c>
      <c r="N43" s="80">
        <f>COUNTIF(F$21:F132,"МСМК")</f>
        <v>0</v>
      </c>
      <c r="P43" s="46"/>
      <c r="Q43" s="45"/>
      <c r="R43" s="45"/>
      <c r="S43" s="47"/>
      <c r="T43" s="47"/>
      <c r="U43" s="47"/>
    </row>
    <row r="44" spans="1:21" ht="14.5" x14ac:dyDescent="0.35">
      <c r="A44" s="70" t="s">
        <v>53</v>
      </c>
      <c r="B44" s="71"/>
      <c r="C44" s="71"/>
      <c r="D44" s="73"/>
      <c r="E44" s="82"/>
      <c r="F44" s="82"/>
      <c r="G44" s="75" t="s">
        <v>54</v>
      </c>
      <c r="H44" s="83">
        <v>17</v>
      </c>
      <c r="I44" s="84"/>
      <c r="J44" s="85"/>
      <c r="K44" s="85"/>
      <c r="L44" s="86"/>
      <c r="M44" s="75" t="s">
        <v>41</v>
      </c>
      <c r="N44" s="80">
        <f>COUNTIF(F$21:F57,"МС")</f>
        <v>6</v>
      </c>
      <c r="P44" s="46"/>
      <c r="Q44" s="45"/>
      <c r="R44" s="45"/>
      <c r="S44" s="47"/>
      <c r="T44" s="47"/>
      <c r="U44" s="47"/>
    </row>
    <row r="45" spans="1:21" ht="14.5" x14ac:dyDescent="0.35">
      <c r="A45" s="70" t="s">
        <v>55</v>
      </c>
      <c r="B45" s="71"/>
      <c r="C45" s="71"/>
      <c r="D45" s="73"/>
      <c r="E45" s="82"/>
      <c r="F45" s="82"/>
      <c r="G45" s="75" t="s">
        <v>56</v>
      </c>
      <c r="H45" s="83">
        <f>COUNT(A23:A39)</f>
        <v>15</v>
      </c>
      <c r="I45" s="84"/>
      <c r="J45" s="85"/>
      <c r="K45" s="85"/>
      <c r="L45" s="86"/>
      <c r="M45" s="75" t="s">
        <v>43</v>
      </c>
      <c r="N45" s="80">
        <f>COUNTIF(F$20:F57,"КМС")</f>
        <v>7</v>
      </c>
      <c r="P45" s="46"/>
      <c r="Q45" s="45"/>
      <c r="R45" s="45"/>
      <c r="S45" s="47"/>
      <c r="T45" s="47"/>
      <c r="U45" s="47"/>
    </row>
    <row r="46" spans="1:21" ht="14.5" x14ac:dyDescent="0.35">
      <c r="A46" s="87"/>
      <c r="B46" s="71"/>
      <c r="C46" s="71"/>
      <c r="D46" s="73"/>
      <c r="G46" s="75" t="s">
        <v>57</v>
      </c>
      <c r="H46" s="83">
        <f>COUNTIF(A23:A39,"НФ")</f>
        <v>0</v>
      </c>
      <c r="I46" s="84"/>
      <c r="J46" s="85"/>
      <c r="K46" s="85"/>
      <c r="L46" s="86"/>
      <c r="M46" s="75" t="s">
        <v>58</v>
      </c>
      <c r="N46" s="80">
        <f>COUNTIF(F$23:F131,"1 СР")</f>
        <v>4</v>
      </c>
      <c r="P46" s="46"/>
      <c r="Q46" s="45"/>
      <c r="R46" s="45"/>
      <c r="S46" s="47"/>
      <c r="T46" s="47"/>
      <c r="U46" s="47"/>
    </row>
    <row r="47" spans="1:21" ht="14.5" x14ac:dyDescent="0.35">
      <c r="A47" s="88"/>
      <c r="B47" s="34"/>
      <c r="C47" s="33"/>
      <c r="D47" s="73"/>
      <c r="G47" s="75" t="s">
        <v>59</v>
      </c>
      <c r="H47" s="83">
        <f>COUNTIF(A23:A39,"ДСКВ")</f>
        <v>0</v>
      </c>
      <c r="I47" s="84"/>
      <c r="J47" s="85"/>
      <c r="K47" s="85"/>
      <c r="L47" s="86"/>
      <c r="M47" s="75" t="s">
        <v>60</v>
      </c>
      <c r="N47" s="80">
        <f>COUNTIF(F$23:F131,"2 СР")</f>
        <v>0</v>
      </c>
    </row>
    <row r="48" spans="1:21" ht="14.5" x14ac:dyDescent="0.35">
      <c r="A48" s="89"/>
      <c r="B48" s="71"/>
      <c r="C48" s="71"/>
      <c r="D48" s="73"/>
      <c r="E48" s="82"/>
      <c r="F48" s="82"/>
      <c r="G48" s="75" t="s">
        <v>61</v>
      </c>
      <c r="H48" s="83">
        <f>COUNTIF(A23:A39,"НС")</f>
        <v>2</v>
      </c>
      <c r="I48" s="90"/>
      <c r="J48" s="91"/>
      <c r="K48" s="91"/>
      <c r="L48" s="92"/>
      <c r="M48" s="75" t="s">
        <v>62</v>
      </c>
      <c r="N48" s="80">
        <f>COUNTIF(F$23:F131,"3 СР")</f>
        <v>0</v>
      </c>
    </row>
    <row r="49" spans="1:21" ht="5.25" customHeight="1" x14ac:dyDescent="0.35">
      <c r="A49" s="89"/>
      <c r="B49" s="71"/>
      <c r="C49" s="71"/>
      <c r="D49" s="71"/>
      <c r="E49" s="71"/>
      <c r="F49" s="71"/>
      <c r="G49" s="34"/>
      <c r="H49" s="93"/>
      <c r="I49" s="93"/>
      <c r="J49" s="93"/>
      <c r="K49" s="93"/>
      <c r="L49" s="93"/>
      <c r="M49" s="94"/>
      <c r="N49" s="95"/>
    </row>
    <row r="50" spans="1:21" ht="15.5" x14ac:dyDescent="0.35">
      <c r="A50" s="96"/>
      <c r="B50" s="97"/>
      <c r="C50" s="97"/>
      <c r="D50" s="115" t="s">
        <v>63</v>
      </c>
      <c r="E50" s="115"/>
      <c r="F50" s="115"/>
      <c r="G50" s="115" t="s">
        <v>64</v>
      </c>
      <c r="H50" s="115"/>
      <c r="I50" s="115"/>
      <c r="J50" s="98"/>
      <c r="K50" s="98"/>
      <c r="L50" s="115" t="str">
        <f>A19</f>
        <v>СУДЬЯ НА ФИНИШЕ:</v>
      </c>
      <c r="M50" s="115"/>
      <c r="N50" s="116"/>
    </row>
    <row r="51" spans="1:21" x14ac:dyDescent="0.35">
      <c r="A51" s="117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9"/>
    </row>
    <row r="52" spans="1:21" x14ac:dyDescent="0.35">
      <c r="A52" s="99"/>
      <c r="D52" s="100"/>
      <c r="E52" s="100"/>
      <c r="F52" s="100"/>
      <c r="G52" s="100"/>
      <c r="H52" s="37"/>
      <c r="I52" s="100"/>
      <c r="J52" s="100"/>
      <c r="K52" s="100"/>
      <c r="L52" s="37"/>
      <c r="M52" s="100"/>
      <c r="N52" s="101"/>
    </row>
    <row r="53" spans="1:21" x14ac:dyDescent="0.35">
      <c r="A53" s="99"/>
      <c r="D53" s="100"/>
      <c r="E53" s="100"/>
      <c r="F53" s="100"/>
      <c r="G53" s="100"/>
      <c r="H53" s="37"/>
      <c r="I53" s="100"/>
      <c r="J53" s="100"/>
      <c r="K53" s="100"/>
      <c r="L53" s="37"/>
      <c r="M53" s="100"/>
      <c r="N53" s="101"/>
    </row>
    <row r="54" spans="1:21" x14ac:dyDescent="0.35">
      <c r="A54" s="99"/>
      <c r="D54" s="100"/>
      <c r="E54" s="100"/>
      <c r="G54" s="100"/>
      <c r="H54" s="37"/>
      <c r="I54" s="100"/>
      <c r="J54" s="100"/>
      <c r="K54" s="100"/>
      <c r="L54" s="37"/>
      <c r="M54" s="100"/>
      <c r="N54" s="101"/>
    </row>
    <row r="55" spans="1:21" x14ac:dyDescent="0.35">
      <c r="A55" s="99"/>
      <c r="D55" s="100"/>
      <c r="E55" s="100"/>
      <c r="F55" s="100"/>
      <c r="G55" s="100"/>
      <c r="H55" s="37"/>
      <c r="I55" s="100"/>
      <c r="J55" s="100"/>
      <c r="K55" s="100"/>
      <c r="L55" s="37"/>
      <c r="M55" s="100"/>
      <c r="N55" s="101"/>
    </row>
    <row r="56" spans="1:21" s="46" customFormat="1" ht="13.75" customHeight="1" thickBot="1" x14ac:dyDescent="0.4">
      <c r="A56" s="111"/>
      <c r="B56" s="112"/>
      <c r="C56" s="112"/>
      <c r="D56" s="120" t="str">
        <f>G17</f>
        <v xml:space="preserve">АНДРИЯНОВ А.С. (ВК, г. МОСКВА) </v>
      </c>
      <c r="E56" s="120"/>
      <c r="F56" s="120"/>
      <c r="G56" s="120" t="str">
        <f>G18</f>
        <v>СЛАБКОВСКАЯ В.Н. ( ВК, г. ОМСК)</v>
      </c>
      <c r="H56" s="120"/>
      <c r="I56" s="120"/>
      <c r="J56" s="113"/>
      <c r="K56" s="113"/>
      <c r="L56" s="120" t="str">
        <f>G19</f>
        <v xml:space="preserve">ВЫСОЦКИЙ С.М. (1К, г. МОСКВА) </v>
      </c>
      <c r="M56" s="120"/>
      <c r="N56" s="121"/>
      <c r="S56" s="114"/>
      <c r="T56" s="114"/>
      <c r="U56" s="114"/>
    </row>
  </sheetData>
  <mergeCells count="37"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5:G15"/>
    <mergeCell ref="H15:N15"/>
    <mergeCell ref="H16:N16"/>
    <mergeCell ref="A21:A22"/>
    <mergeCell ref="B21:B22"/>
    <mergeCell ref="C21:C22"/>
    <mergeCell ref="D21:D22"/>
    <mergeCell ref="E21:E22"/>
    <mergeCell ref="F21:F22"/>
    <mergeCell ref="G21:G22"/>
    <mergeCell ref="D56:F56"/>
    <mergeCell ref="G56:I56"/>
    <mergeCell ref="L56:N56"/>
    <mergeCell ref="H21:I22"/>
    <mergeCell ref="J21:K21"/>
    <mergeCell ref="L21:L22"/>
    <mergeCell ref="M21:M22"/>
    <mergeCell ref="N21:N22"/>
    <mergeCell ref="A41:D41"/>
    <mergeCell ref="G41:N41"/>
    <mergeCell ref="D50:F50"/>
    <mergeCell ref="G50:I50"/>
    <mergeCell ref="L50:N50"/>
    <mergeCell ref="A51:E51"/>
    <mergeCell ref="F51:N51"/>
  </mergeCells>
  <printOptions horizontalCentered="1"/>
  <pageMargins left="0.196850393700787" right="0.196850393700787" top="0.59055118110236204" bottom="0.59055118110236204" header="0.15748031496063" footer="0.118110236220472"/>
  <pageSetup paperSize="9" scale="51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 Юн-ки-оф.протокол</vt:lpstr>
      <vt:lpstr>ПР Юн-ры-оф.протокол</vt:lpstr>
      <vt:lpstr>'ПР Юн-ки-оф.протокол'!Заголовки_для_печати</vt:lpstr>
      <vt:lpstr>'ПР Юн-ры-оф.протокол'!Заголовки_для_печати</vt:lpstr>
      <vt:lpstr>'ПР Юн-ки-оф.протокол'!Область_печати</vt:lpstr>
      <vt:lpstr>'ПР Юн-ры-оф.протокол'!Область_печати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2025-08-18T07:59:01Z</dcterms:created>
  <dcterms:modified xsi:type="dcterms:W3CDTF">2025-08-18T08:08:25Z</dcterms:modified>
</cp:coreProperties>
</file>