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Протоколы 2023\Шоссе 2023\"/>
    </mc:Choice>
  </mc:AlternateContent>
  <xr:revisionPtr revIDLastSave="0" documentId="13_ncr:1_{88C287AD-1721-4CA7-A416-68B7EE63EDB6}" xr6:coauthVersionLast="47" xr6:coauthVersionMax="47" xr10:uidLastSave="{00000000-0000-0000-0000-000000000000}"/>
  <bookViews>
    <workbookView xWindow="11844" yWindow="96" windowWidth="10656" windowHeight="11940" tabRatio="789" xr2:uid="{00000000-000D-0000-FFFF-FFFF00000000}"/>
  </bookViews>
  <sheets>
    <sheet name="групповая гонка" sheetId="100" r:id="rId1"/>
  </sheets>
  <definedNames>
    <definedName name="_xlnm.Print_Titles" localSheetId="0">'групповая гонка'!$21:$22</definedName>
    <definedName name="_xlnm.Print_Area" localSheetId="0">'групповая гонка'!$A$1:$L$50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00" l="1"/>
  <c r="J25" i="100"/>
  <c r="J26" i="100"/>
  <c r="J27" i="100"/>
  <c r="J28" i="100"/>
  <c r="J23" i="100"/>
  <c r="I50" i="100"/>
  <c r="E50" i="100"/>
  <c r="L41" i="100"/>
  <c r="L40" i="100"/>
  <c r="L39" i="100"/>
  <c r="L38" i="100"/>
  <c r="L37" i="100"/>
  <c r="L36" i="100"/>
  <c r="L35" i="100"/>
  <c r="H42" i="100"/>
  <c r="H41" i="100"/>
  <c r="H40" i="100"/>
  <c r="H39" i="100"/>
  <c r="H38" i="100"/>
  <c r="H37" i="100" l="1"/>
  <c r="H36" i="100" s="1"/>
</calcChain>
</file>

<file path=xl/sharedStrings.xml><?xml version="1.0" encoding="utf-8"?>
<sst xmlns="http://schemas.openxmlformats.org/spreadsheetml/2006/main" count="100" uniqueCount="81">
  <si>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</si>
  <si>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</si>
  <si>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</si>
  <si>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</si>
  <si>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</si>
  <si>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</si>
  <si>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</si>
  <si>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</si>
  <si>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</si>
  <si>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</si>
  <si>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</si>
  <si>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</si>
  <si>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</si>
  <si>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</si>
  <si>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</si>
  <si>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</si>
  <si>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</si>
  <si>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</si>
  <si>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</si>
  <si>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</si>
  <si>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</si>
  <si>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</si>
  <si>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</si>
  <si>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</si>
  <si>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</si>
  <si>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</si>
  <si>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</si>
  <si>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</si>
  <si>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</si>
  <si>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</si>
  <si>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</si>
  <si>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</si>
  <si>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</si>
  <si>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</si>
  <si>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</si>
  <si>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</si>
  <si>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</si>
  <si>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</si>
  <si>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МАКСИМАЛЬНЫЙ ПЕРЕПАД (HD):</t>
  </si>
  <si>
    <t>СУММА ПОЛОЖИТЕЛЬНЫХ ПЕРЕПАДОВ ВЫСОТЫ НА ДИСТАНЦИИ (ТС):</t>
  </si>
  <si>
    <t>1 СР</t>
  </si>
  <si>
    <t>Лимит времени</t>
  </si>
  <si>
    <t>НФ</t>
  </si>
  <si>
    <t>2 СР</t>
  </si>
  <si>
    <t>3 СР</t>
  </si>
  <si>
    <t>Республика Адыгея</t>
  </si>
  <si>
    <t>Министерство физической культуры и спорта Владимирской области</t>
  </si>
  <si>
    <t>Федерация велосипедного спорта Владимирской области</t>
  </si>
  <si>
    <t>Комитет по физической культуре и спорту администрации округа Муром</t>
  </si>
  <si>
    <t>МЕСТО ПРОВЕДЕНИЯ: г. Муром</t>
  </si>
  <si>
    <t>Азаров С.Н. (ВК, Санкт‐Петербург)</t>
  </si>
  <si>
    <t>Попова Е.В. (ВК, Воронежская область)</t>
  </si>
  <si>
    <t>ВСЕРОССИЙСКИЕ СОРЕВНОВАНИЯ</t>
  </si>
  <si>
    <t>Юниорки 17-18 лет</t>
  </si>
  <si>
    <t>БОР Елизавета</t>
  </si>
  <si>
    <t>МУЧКАЕВА Людмила</t>
  </si>
  <si>
    <t>СТРИЖОВА Ксения</t>
  </si>
  <si>
    <t>ВИННИК Ангелина</t>
  </si>
  <si>
    <t>БРЮХОВА Мария</t>
  </si>
  <si>
    <t>ПАХОМОВА Анастасия</t>
  </si>
  <si>
    <t>шоссе - групповая гонка</t>
  </si>
  <si>
    <t>ДАТА ПРОВЕДЕНИЯ: 12 августа 2023 г.</t>
  </si>
  <si>
    <t>№ ЕКП 2023: 31326</t>
  </si>
  <si>
    <t>НАЧАЛО ГОНКИ: 10ч 00м</t>
  </si>
  <si>
    <t>ОКОНЧАНИЕ ГОНКИ: 12ч 27м</t>
  </si>
  <si>
    <t>НАЗВАНИЕ ТРАССЫ / РЕГ. НОМЕР: дворец Культуры</t>
  </si>
  <si>
    <t>№ ВРВС: 0080601611Я</t>
  </si>
  <si>
    <t>ДИСТАНЦИЯ: ДЛИНА КРУГА/КРУГОВ</t>
  </si>
  <si>
    <t>4,4 км/18</t>
  </si>
  <si>
    <t>Барканова М.В. (ВК, Псковская область)</t>
  </si>
  <si>
    <t>Санкт‐Петербург</t>
  </si>
  <si>
    <t>ИСМАГИЛОВА Лилия</t>
  </si>
  <si>
    <t>ЕГОРОВА Алина</t>
  </si>
  <si>
    <t>Республика Татарстан</t>
  </si>
  <si>
    <t>КИЧИГИНА Кристина</t>
  </si>
  <si>
    <t>НИКОНОВА Алена</t>
  </si>
  <si>
    <t>НС</t>
  </si>
  <si>
    <t>Температура: +27С</t>
  </si>
  <si>
    <t>Влажность: 51%</t>
  </si>
  <si>
    <t>Осадки: переменная облачность</t>
  </si>
  <si>
    <t>Ветер: 5 м/с В‐ЮВ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</si>
</sst>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h:mm:ss"/>
    <numFmt numFmtId="166" formatCode="dd\.mm\.yyyy;@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154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13" fillId="0" borderId="17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33" xfId="0" applyFont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49" fontId="5" fillId="0" borderId="35" xfId="0" applyNumberFormat="1" applyFont="1" applyBorder="1" applyAlignment="1">
      <alignment vertical="center"/>
    </xf>
    <xf numFmtId="2" fontId="5" fillId="0" borderId="36" xfId="0" applyNumberFormat="1" applyFont="1" applyBorder="1" applyAlignment="1">
      <alignment vertical="center"/>
    </xf>
    <xf numFmtId="49" fontId="5" fillId="0" borderId="37" xfId="0" applyNumberFormat="1" applyFont="1" applyBorder="1" applyAlignment="1">
      <alignment vertical="center"/>
    </xf>
    <xf numFmtId="2" fontId="5" fillId="0" borderId="38" xfId="0" applyNumberFormat="1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16" fillId="0" borderId="3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165" fontId="16" fillId="0" borderId="39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1" fontId="19" fillId="0" borderId="1" xfId="8" applyNumberFormat="1" applyFont="1" applyBorder="1" applyAlignment="1">
      <alignment horizontal="left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16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66" fontId="16" fillId="0" borderId="3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19" fillId="0" borderId="1" xfId="9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14" fontId="19" fillId="0" borderId="1" xfId="8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left"/>
    </xf>
    <xf numFmtId="14" fontId="13" fillId="0" borderId="0" xfId="0" applyNumberFormat="1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0" fillId="0" borderId="0" xfId="9" applyFont="1" applyAlignment="1">
      <alignment horizontal="left" vertical="center" wrapText="1"/>
    </xf>
    <xf numFmtId="0" fontId="5" fillId="0" borderId="6" xfId="0" quotePrefix="1" applyFont="1" applyBorder="1" applyAlignment="1">
      <alignment horizontal="left" vertical="center"/>
    </xf>
    <xf numFmtId="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14" fontId="19" fillId="0" borderId="39" xfId="8" applyNumberFormat="1" applyFont="1" applyBorder="1" applyAlignment="1">
      <alignment horizontal="center" vertical="center" wrapText="1"/>
    </xf>
    <xf numFmtId="165" fontId="16" fillId="0" borderId="39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66" fontId="16" fillId="0" borderId="39" xfId="0" applyNumberFormat="1" applyFont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353061</xdr:colOff>
      <xdr:row>0</xdr:row>
      <xdr:rowOff>99061</xdr:rowOff>
    </xdr:from>
    <xdr:to>
      <xdr:col>3</xdr:col>
      <xdr:colOff>596900</xdr:colOff>
      <xdr:row>3</xdr:row>
      <xdr:rowOff>205740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95B601A-64F2-4FCA-8651-01BEB2E923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1" y="99061"/>
          <a:ext cx="1158239" cy="838199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0</xdr:row>
      <xdr:rowOff>60960</xdr:rowOff>
    </xdr:from>
    <xdr:to>
      <xdr:col>2</xdr:col>
      <xdr:colOff>186081</xdr:colOff>
      <xdr:row>3</xdr:row>
      <xdr:rowOff>187653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id="{A1EB5059-4B9B-4386-BED0-AEC32CAE7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60960"/>
          <a:ext cx="1077621" cy="858213"/>
        </a:xfrm>
        <a:prstGeom prst="rect">
          <a:avLst/>
        </a:prstGeom>
      </xdr:spPr>
    </xdr:pic>
    <xdr:clientData/>
  </xdr:twoCellAnchor>
  <xdr:twoCellAnchor editAs="oneCell">
    <xdr:from>
      <xdr:col>11</xdr:col>
      <xdr:colOff>99392</xdr:colOff>
      <xdr:row>0</xdr:row>
      <xdr:rowOff>154609</xdr:rowOff>
    </xdr:from>
    <xdr:to>
      <xdr:col>11</xdr:col>
      <xdr:colOff>1845917</xdr:colOff>
      <xdr:row>3</xdr:row>
      <xdr:rowOff>176695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83D089BE-0A28-4BF2-9A8C-E307FFDBFB49}"/>
            </a:ext>
          </a:extLst>
        </xdr:cNvPr>
        <xdr:cNvGrpSpPr/>
      </xdr:nvGrpSpPr>
      <xdr:grpSpPr>
        <a:xfrm>
          <a:off x="10546522" y="154609"/>
          <a:ext cx="1746525" cy="750956"/>
          <a:chOff x="0" y="0"/>
          <a:chExt cx="1277620" cy="619125"/>
        </a:xfrm>
      </xdr:grpSpPr>
      <xdr:pic>
        <xdr:nvPicPr>
          <xdr:cNvPr id="7" name="image2.png">
            <a:extLst>
              <a:ext uri="{FF2B5EF4-FFF2-40B4-BE49-F238E27FC236}">
                <a16:creationId xmlns:a16="http://schemas.microsoft.com/office/drawing/2014/main" id="{BDCC7F6A-23F2-4D3C-8E84-468DB58F41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277112" cy="618744"/>
          </a:xfrm>
          <a:prstGeom prst="rect">
            <a:avLst/>
          </a:prstGeom>
        </xdr:spPr>
      </xdr:pic>
      <xdr:sp macro="" textlink="">
        <xdr:nvSpPr>
          <xdr:cNvPr id="10" name="Shape 5">
            <a:extLst>
              <a:ext uri="{FF2B5EF4-FFF2-40B4-BE49-F238E27FC236}">
                <a16:creationId xmlns:a16="http://schemas.microsoft.com/office/drawing/2014/main" id="{04E97902-5D08-4763-AF31-815F9C897C32}"/>
              </a:ext>
            </a:extLst>
          </xdr:cNvPr>
          <xdr:cNvSpPr/>
        </xdr:nvSpPr>
        <xdr:spPr>
          <a:xfrm>
            <a:off x="1005839" y="601980"/>
            <a:ext cx="3175" cy="0"/>
          </a:xfrm>
          <a:custGeom>
            <a:avLst/>
            <a:gdLst/>
            <a:ahLst/>
            <a:cxnLst/>
            <a:rect l="0" t="0" r="0" b="0"/>
            <a:pathLst>
              <a:path w="3175">
                <a:moveTo>
                  <a:pt x="0" y="0"/>
                </a:moveTo>
                <a:lnTo>
                  <a:pt x="3048" y="0"/>
                </a:lnTo>
              </a:path>
            </a:pathLst>
          </a:custGeom>
          <a:ln w="3175">
            <a:solidFill>
              <a:srgbClr val="E6E6E6"/>
            </a:solidFill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6">
    <tabColor theme="3" tint="-0.249977111117893"/>
    <pageSetUpPr fitToPage="1"/>
  </sheetPr>
  <dimension ref="A1:Q51"/>
  <sheetViews>
    <sheetView tabSelected="1" view="pageBreakPreview" topLeftCell="A13" zoomScale="69" zoomScaleNormal="100" zoomScaleSheetLayoutView="69" workbookViewId="0">
      <selection activeCell="E17" sqref="E17"/>
    </sheetView>
  </sheetViews>
  <sheetFormatPr defaultColWidth="9.33203125" defaultRowHeight="13.8" x14ac:dyDescent="0.25"/>
  <cols>
    <col min="1" max="1" width="7" style="1" customWidth="1"/>
    <col min="2" max="2" width="7" style="60" customWidth="1"/>
    <col min="3" max="3" width="13.33203125" style="60" customWidth="1"/>
    <col min="4" max="4" width="24.109375" style="103" customWidth="1"/>
    <col min="5" max="5" width="14" style="84" customWidth="1"/>
    <col min="6" max="6" width="9.44140625" style="1" customWidth="1"/>
    <col min="7" max="7" width="25.88671875" style="1" customWidth="1"/>
    <col min="8" max="8" width="11.44140625" style="1" customWidth="1"/>
    <col min="9" max="9" width="13.33203125" style="1" customWidth="1"/>
    <col min="10" max="10" width="12.109375" style="46" customWidth="1"/>
    <col min="11" max="11" width="14.6640625" style="1" customWidth="1"/>
    <col min="12" max="12" width="29.44140625" style="1" bestFit="1" customWidth="1"/>
    <col min="13" max="16384" width="9.33203125" style="1"/>
  </cols>
  <sheetData>
    <row r="1" spans="1:17" ht="19.2" customHeight="1" x14ac:dyDescent="0.2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7" ht="19.2" customHeight="1" x14ac:dyDescent="0.25">
      <c r="A2" s="141" t="s">
        <v>46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7" ht="19.2" customHeight="1" x14ac:dyDescent="0.25">
      <c r="A3" s="141" t="s">
        <v>11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7" ht="19.2" customHeight="1" x14ac:dyDescent="0.25">
      <c r="A4" s="141" t="s">
        <v>47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7" ht="21" x14ac:dyDescent="0.3">
      <c r="A5" s="141" t="s">
        <v>48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O5" s="21"/>
    </row>
    <row r="6" spans="1:17" s="2" customFormat="1" ht="28.8" x14ac:dyDescent="0.3">
      <c r="A6" s="142" t="s">
        <v>52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Q6" s="21"/>
    </row>
    <row r="7" spans="1:17" s="2" customFormat="1" ht="18" customHeight="1" x14ac:dyDescent="0.25">
      <c r="A7" s="143" t="s">
        <v>17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</row>
    <row r="8" spans="1:17" s="2" customFormat="1" ht="4.5" customHeight="1" thickBot="1" x14ac:dyDescent="0.3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</row>
    <row r="9" spans="1:17" ht="19.5" customHeight="1" thickTop="1" x14ac:dyDescent="0.25">
      <c r="A9" s="145" t="s">
        <v>22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7"/>
    </row>
    <row r="10" spans="1:17" ht="18" customHeight="1" x14ac:dyDescent="0.25">
      <c r="A10" s="148" t="s">
        <v>60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50"/>
    </row>
    <row r="11" spans="1:17" ht="19.5" customHeight="1" x14ac:dyDescent="0.25">
      <c r="A11" s="148" t="s">
        <v>53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50"/>
    </row>
    <row r="12" spans="1:17" ht="5.25" customHeight="1" x14ac:dyDescent="0.25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40"/>
    </row>
    <row r="13" spans="1:17" ht="14.4" x14ac:dyDescent="0.3">
      <c r="A13" s="38" t="s">
        <v>49</v>
      </c>
      <c r="B13" s="18"/>
      <c r="C13" s="18"/>
      <c r="D13" s="93"/>
      <c r="E13" s="18"/>
      <c r="F13" s="5"/>
      <c r="G13" s="27" t="s">
        <v>63</v>
      </c>
      <c r="H13" s="5"/>
      <c r="I13" s="5"/>
      <c r="J13" s="39"/>
      <c r="K13" s="27"/>
      <c r="L13" s="64" t="s">
        <v>66</v>
      </c>
    </row>
    <row r="14" spans="1:17" ht="14.4" x14ac:dyDescent="0.25">
      <c r="A14" s="58" t="s">
        <v>61</v>
      </c>
      <c r="B14" s="11"/>
      <c r="C14" s="11"/>
      <c r="D14" s="94"/>
      <c r="E14" s="11"/>
      <c r="F14" s="6"/>
      <c r="G14" s="65" t="s">
        <v>64</v>
      </c>
      <c r="H14" s="6"/>
      <c r="I14" s="6"/>
      <c r="J14" s="40"/>
      <c r="K14" s="65"/>
      <c r="L14" s="66" t="s">
        <v>62</v>
      </c>
    </row>
    <row r="15" spans="1:17" ht="14.4" x14ac:dyDescent="0.25">
      <c r="A15" s="151" t="s">
        <v>10</v>
      </c>
      <c r="B15" s="136"/>
      <c r="C15" s="136"/>
      <c r="D15" s="136"/>
      <c r="E15" s="136"/>
      <c r="F15" s="136"/>
      <c r="G15" s="152"/>
      <c r="H15" s="135" t="s">
        <v>1</v>
      </c>
      <c r="I15" s="136"/>
      <c r="J15" s="136"/>
      <c r="K15" s="136"/>
      <c r="L15" s="137"/>
    </row>
    <row r="16" spans="1:17" ht="14.4" x14ac:dyDescent="0.25">
      <c r="A16" s="16" t="s">
        <v>18</v>
      </c>
      <c r="B16" s="12"/>
      <c r="C16" s="12"/>
      <c r="D16" s="95"/>
      <c r="E16" s="87"/>
      <c r="F16" s="10"/>
      <c r="G16" s="9"/>
      <c r="H16" s="31" t="s">
        <v>65</v>
      </c>
      <c r="I16" s="7"/>
      <c r="J16" s="41"/>
      <c r="K16" s="7"/>
      <c r="L16" s="17"/>
    </row>
    <row r="17" spans="1:12" ht="14.4" x14ac:dyDescent="0.25">
      <c r="A17" s="16" t="s">
        <v>19</v>
      </c>
      <c r="B17" s="12"/>
      <c r="C17" s="12"/>
      <c r="D17" s="96"/>
      <c r="E17" s="87"/>
      <c r="F17" s="10"/>
      <c r="G17" s="9" t="s">
        <v>51</v>
      </c>
      <c r="H17" s="31" t="s">
        <v>38</v>
      </c>
      <c r="I17" s="7"/>
      <c r="J17" s="41"/>
      <c r="K17" s="7"/>
      <c r="L17" s="30"/>
    </row>
    <row r="18" spans="1:12" ht="14.4" x14ac:dyDescent="0.25">
      <c r="A18" s="16" t="s">
        <v>20</v>
      </c>
      <c r="B18" s="12"/>
      <c r="C18" s="12"/>
      <c r="D18" s="96"/>
      <c r="E18" s="87"/>
      <c r="F18" s="10"/>
      <c r="G18" s="9" t="s">
        <v>69</v>
      </c>
      <c r="H18" s="31" t="s">
        <v>39</v>
      </c>
      <c r="I18" s="7"/>
      <c r="J18" s="41"/>
      <c r="K18" s="7"/>
      <c r="L18" s="30"/>
    </row>
    <row r="19" spans="1:12" ht="16.2" thickBot="1" x14ac:dyDescent="0.3">
      <c r="A19" s="16" t="s">
        <v>16</v>
      </c>
      <c r="B19" s="13"/>
      <c r="C19" s="13"/>
      <c r="D19" s="37"/>
      <c r="E19" s="13"/>
      <c r="F19" s="8"/>
      <c r="G19" s="9" t="s">
        <v>50</v>
      </c>
      <c r="H19" s="31" t="s">
        <v>67</v>
      </c>
      <c r="I19" s="7"/>
      <c r="J19" s="41"/>
      <c r="K19" s="56">
        <v>79.2</v>
      </c>
      <c r="L19" s="17" t="s">
        <v>68</v>
      </c>
    </row>
    <row r="20" spans="1:12" ht="9.75" customHeight="1" thickTop="1" thickBot="1" x14ac:dyDescent="0.3">
      <c r="A20" s="22"/>
      <c r="B20" s="20"/>
      <c r="C20" s="20"/>
      <c r="D20" s="97"/>
      <c r="E20" s="20"/>
      <c r="F20" s="19"/>
      <c r="G20" s="19"/>
      <c r="H20" s="19"/>
      <c r="I20" s="19"/>
      <c r="J20" s="42"/>
      <c r="K20" s="19"/>
      <c r="L20" s="23"/>
    </row>
    <row r="21" spans="1:12" s="3" customFormat="1" ht="21" customHeight="1" thickTop="1" x14ac:dyDescent="0.25">
      <c r="A21" s="131" t="s">
        <v>7</v>
      </c>
      <c r="B21" s="113" t="s">
        <v>13</v>
      </c>
      <c r="C21" s="113" t="s">
        <v>37</v>
      </c>
      <c r="D21" s="133" t="s">
        <v>2</v>
      </c>
      <c r="E21" s="113" t="s">
        <v>36</v>
      </c>
      <c r="F21" s="113" t="s">
        <v>9</v>
      </c>
      <c r="G21" s="113" t="s">
        <v>14</v>
      </c>
      <c r="H21" s="113" t="s">
        <v>8</v>
      </c>
      <c r="I21" s="113" t="s">
        <v>26</v>
      </c>
      <c r="J21" s="117" t="s">
        <v>23</v>
      </c>
      <c r="K21" s="119" t="s">
        <v>25</v>
      </c>
      <c r="L21" s="121" t="s">
        <v>15</v>
      </c>
    </row>
    <row r="22" spans="1:12" s="3" customFormat="1" ht="13.5" customHeight="1" x14ac:dyDescent="0.25">
      <c r="A22" s="132"/>
      <c r="B22" s="114"/>
      <c r="C22" s="114"/>
      <c r="D22" s="134"/>
      <c r="E22" s="114"/>
      <c r="F22" s="114"/>
      <c r="G22" s="114"/>
      <c r="H22" s="114"/>
      <c r="I22" s="114"/>
      <c r="J22" s="118"/>
      <c r="K22" s="120"/>
      <c r="L22" s="122"/>
    </row>
    <row r="23" spans="1:12" s="4" customFormat="1" ht="26.25" customHeight="1" x14ac:dyDescent="0.25">
      <c r="A23" s="69">
        <v>1</v>
      </c>
      <c r="B23" s="28">
        <v>60</v>
      </c>
      <c r="C23" s="75">
        <v>10088344146</v>
      </c>
      <c r="D23" s="76" t="s">
        <v>55</v>
      </c>
      <c r="E23" s="88">
        <v>38624</v>
      </c>
      <c r="F23" s="73" t="s">
        <v>24</v>
      </c>
      <c r="G23" s="28" t="s">
        <v>70</v>
      </c>
      <c r="H23" s="85">
        <v>9.8900000000000002E-2</v>
      </c>
      <c r="I23" s="57">
        <v>9.8900000000000002E-2</v>
      </c>
      <c r="J23" s="43">
        <f>$K$19/((H23*24))</f>
        <v>33.367037411526795</v>
      </c>
      <c r="K23" s="24"/>
      <c r="L23" s="26"/>
    </row>
    <row r="24" spans="1:12" s="4" customFormat="1" ht="26.25" customHeight="1" x14ac:dyDescent="0.25">
      <c r="A24" s="25">
        <v>2</v>
      </c>
      <c r="B24" s="28">
        <v>54</v>
      </c>
      <c r="C24" s="75">
        <v>10095661683</v>
      </c>
      <c r="D24" s="76" t="s">
        <v>71</v>
      </c>
      <c r="E24" s="88">
        <v>39098</v>
      </c>
      <c r="F24" s="73" t="s">
        <v>33</v>
      </c>
      <c r="G24" s="28" t="s">
        <v>70</v>
      </c>
      <c r="H24" s="85">
        <v>9.9212999999999996E-2</v>
      </c>
      <c r="I24" s="57">
        <v>9.9212999999999996E-2</v>
      </c>
      <c r="J24" s="43">
        <f t="shared" ref="J24:J32" si="0">$K$19/((H24*24))</f>
        <v>33.261770130930422</v>
      </c>
      <c r="K24" s="24"/>
      <c r="L24" s="26"/>
    </row>
    <row r="25" spans="1:12" s="4" customFormat="1" ht="26.25" customHeight="1" x14ac:dyDescent="0.25">
      <c r="A25" s="25">
        <v>3</v>
      </c>
      <c r="B25" s="24">
        <v>51</v>
      </c>
      <c r="C25" s="75">
        <v>10108261680</v>
      </c>
      <c r="D25" s="76" t="s">
        <v>56</v>
      </c>
      <c r="E25" s="88">
        <v>38525</v>
      </c>
      <c r="F25" s="73" t="s">
        <v>33</v>
      </c>
      <c r="G25" s="28" t="s">
        <v>45</v>
      </c>
      <c r="H25" s="85">
        <v>0.10006900000000001</v>
      </c>
      <c r="I25" s="57">
        <v>0.10006900000000001</v>
      </c>
      <c r="J25" s="43">
        <f t="shared" si="0"/>
        <v>32.977245700466682</v>
      </c>
      <c r="K25" s="24"/>
      <c r="L25" s="26"/>
    </row>
    <row r="26" spans="1:12" s="4" customFormat="1" ht="26.25" customHeight="1" x14ac:dyDescent="0.25">
      <c r="A26" s="25">
        <v>4</v>
      </c>
      <c r="B26" s="24">
        <v>62</v>
      </c>
      <c r="C26" s="75">
        <v>10093565473</v>
      </c>
      <c r="D26" s="76" t="s">
        <v>59</v>
      </c>
      <c r="E26" s="88">
        <v>38388</v>
      </c>
      <c r="F26" s="73" t="s">
        <v>33</v>
      </c>
      <c r="G26" s="28" t="s">
        <v>70</v>
      </c>
      <c r="H26" s="85">
        <v>0.102118</v>
      </c>
      <c r="I26" s="57">
        <v>0.102118</v>
      </c>
      <c r="J26" s="43">
        <f t="shared" si="0"/>
        <v>32.315556513053529</v>
      </c>
      <c r="K26" s="24"/>
      <c r="L26" s="26"/>
    </row>
    <row r="27" spans="1:12" s="4" customFormat="1" ht="26.25" customHeight="1" x14ac:dyDescent="0.25">
      <c r="A27" s="25">
        <v>5</v>
      </c>
      <c r="B27" s="24">
        <v>68</v>
      </c>
      <c r="C27" s="28">
        <v>10096563682</v>
      </c>
      <c r="D27" s="98" t="s">
        <v>72</v>
      </c>
      <c r="E27" s="89">
        <v>38570</v>
      </c>
      <c r="F27" s="77" t="s">
        <v>33</v>
      </c>
      <c r="G27" s="28" t="s">
        <v>73</v>
      </c>
      <c r="H27" s="86">
        <v>0.102454</v>
      </c>
      <c r="I27" s="57">
        <v>0.102454</v>
      </c>
      <c r="J27" s="43">
        <f t="shared" si="0"/>
        <v>32.209576980888983</v>
      </c>
      <c r="K27" s="24"/>
      <c r="L27" s="26"/>
    </row>
    <row r="28" spans="1:12" s="4" customFormat="1" ht="26.25" customHeight="1" x14ac:dyDescent="0.25">
      <c r="A28" s="25">
        <v>6</v>
      </c>
      <c r="B28" s="24">
        <v>69</v>
      </c>
      <c r="C28" s="28">
        <v>10094522642</v>
      </c>
      <c r="D28" s="98" t="s">
        <v>74</v>
      </c>
      <c r="E28" s="89">
        <v>38898</v>
      </c>
      <c r="F28" s="77" t="s">
        <v>33</v>
      </c>
      <c r="G28" s="28" t="s">
        <v>73</v>
      </c>
      <c r="H28" s="86">
        <v>0.102454</v>
      </c>
      <c r="I28" s="57">
        <v>0.102454</v>
      </c>
      <c r="J28" s="43">
        <f t="shared" si="0"/>
        <v>32.209576980888983</v>
      </c>
      <c r="K28" s="24"/>
      <c r="L28" s="26"/>
    </row>
    <row r="29" spans="1:12" s="4" customFormat="1" ht="26.25" customHeight="1" x14ac:dyDescent="0.25">
      <c r="A29" s="25" t="s">
        <v>42</v>
      </c>
      <c r="B29" s="24">
        <v>52</v>
      </c>
      <c r="C29" s="28">
        <v>10119756483</v>
      </c>
      <c r="D29" s="98" t="s">
        <v>57</v>
      </c>
      <c r="E29" s="89">
        <v>38441</v>
      </c>
      <c r="F29" s="77" t="s">
        <v>24</v>
      </c>
      <c r="G29" s="28" t="s">
        <v>45</v>
      </c>
      <c r="H29" s="86"/>
      <c r="I29" s="57"/>
      <c r="J29" s="43"/>
      <c r="K29" s="24"/>
      <c r="L29" s="26"/>
    </row>
    <row r="30" spans="1:12" s="4" customFormat="1" ht="26.25" customHeight="1" x14ac:dyDescent="0.25">
      <c r="A30" s="25" t="s">
        <v>42</v>
      </c>
      <c r="B30" s="24">
        <v>70</v>
      </c>
      <c r="C30" s="28">
        <v>10114698945</v>
      </c>
      <c r="D30" s="98" t="s">
        <v>75</v>
      </c>
      <c r="E30" s="89">
        <v>38812</v>
      </c>
      <c r="F30" s="77" t="s">
        <v>33</v>
      </c>
      <c r="G30" s="73" t="s">
        <v>73</v>
      </c>
      <c r="H30" s="86"/>
      <c r="I30" s="57"/>
      <c r="J30" s="43"/>
      <c r="K30" s="24"/>
      <c r="L30" s="26"/>
    </row>
    <row r="31" spans="1:12" s="4" customFormat="1" ht="26.25" customHeight="1" x14ac:dyDescent="0.25">
      <c r="A31" s="25" t="s">
        <v>76</v>
      </c>
      <c r="B31" s="24">
        <v>61</v>
      </c>
      <c r="C31" s="28">
        <v>10092421378</v>
      </c>
      <c r="D31" s="98" t="s">
        <v>54</v>
      </c>
      <c r="E31" s="89">
        <v>38855</v>
      </c>
      <c r="F31" s="77" t="s">
        <v>24</v>
      </c>
      <c r="G31" s="28" t="s">
        <v>70</v>
      </c>
      <c r="H31" s="86"/>
      <c r="I31" s="57"/>
      <c r="J31" s="43"/>
      <c r="K31" s="24"/>
      <c r="L31" s="26"/>
    </row>
    <row r="32" spans="1:12" s="4" customFormat="1" ht="26.25" customHeight="1" thickBot="1" x14ac:dyDescent="0.3">
      <c r="A32" s="70" t="s">
        <v>76</v>
      </c>
      <c r="B32" s="68">
        <v>63</v>
      </c>
      <c r="C32" s="71">
        <v>10094924079</v>
      </c>
      <c r="D32" s="104" t="s">
        <v>58</v>
      </c>
      <c r="E32" s="105">
        <v>38788</v>
      </c>
      <c r="F32" s="83" t="s">
        <v>33</v>
      </c>
      <c r="G32" s="153" t="s">
        <v>70</v>
      </c>
      <c r="H32" s="106"/>
      <c r="I32" s="67"/>
      <c r="J32" s="62"/>
      <c r="K32" s="68"/>
      <c r="L32" s="72"/>
    </row>
    <row r="33" spans="1:12" ht="9" customHeight="1" thickTop="1" thickBot="1" x14ac:dyDescent="0.35">
      <c r="A33" s="78"/>
      <c r="B33" s="79"/>
      <c r="C33" s="79"/>
      <c r="D33" s="99"/>
      <c r="E33" s="80"/>
      <c r="F33" s="81"/>
      <c r="G33" s="80"/>
      <c r="H33" s="82"/>
      <c r="I33" s="82"/>
      <c r="J33" s="44"/>
      <c r="K33" s="82"/>
      <c r="L33" s="82"/>
    </row>
    <row r="34" spans="1:12" ht="15" thickTop="1" x14ac:dyDescent="0.25">
      <c r="A34" s="123" t="s">
        <v>5</v>
      </c>
      <c r="B34" s="124"/>
      <c r="C34" s="124"/>
      <c r="D34" s="124"/>
      <c r="E34" s="124"/>
      <c r="F34" s="124"/>
      <c r="G34" s="124" t="s">
        <v>6</v>
      </c>
      <c r="H34" s="124"/>
      <c r="I34" s="124"/>
      <c r="J34" s="124"/>
      <c r="K34" s="124"/>
      <c r="L34" s="125"/>
    </row>
    <row r="35" spans="1:12" x14ac:dyDescent="0.25">
      <c r="A35" s="29" t="s">
        <v>77</v>
      </c>
      <c r="B35" s="8"/>
      <c r="C35" s="32"/>
      <c r="D35" s="100"/>
      <c r="E35" s="90"/>
      <c r="F35" s="53"/>
      <c r="G35" s="33" t="s">
        <v>34</v>
      </c>
      <c r="H35" s="63">
        <v>3</v>
      </c>
      <c r="I35" s="47"/>
      <c r="J35" s="48"/>
      <c r="K35" s="45" t="s">
        <v>32</v>
      </c>
      <c r="L35" s="74">
        <f>COUNTIF(F23:F32,"ЗМС")</f>
        <v>0</v>
      </c>
    </row>
    <row r="36" spans="1:12" x14ac:dyDescent="0.25">
      <c r="A36" s="29" t="s">
        <v>78</v>
      </c>
      <c r="B36" s="8"/>
      <c r="C36" s="34"/>
      <c r="D36" s="101"/>
      <c r="E36" s="91"/>
      <c r="F36" s="54"/>
      <c r="G36" s="35" t="s">
        <v>27</v>
      </c>
      <c r="H36" s="63">
        <f>H37+H42</f>
        <v>10</v>
      </c>
      <c r="I36" s="49"/>
      <c r="J36" s="50"/>
      <c r="K36" s="45" t="s">
        <v>21</v>
      </c>
      <c r="L36" s="74">
        <f>COUNTIF(F23:F32,"МСМК")</f>
        <v>0</v>
      </c>
    </row>
    <row r="37" spans="1:12" x14ac:dyDescent="0.25">
      <c r="A37" s="29" t="s">
        <v>79</v>
      </c>
      <c r="B37" s="8"/>
      <c r="C37" s="37"/>
      <c r="D37" s="102"/>
      <c r="E37" s="91"/>
      <c r="F37" s="54"/>
      <c r="G37" s="35" t="s">
        <v>28</v>
      </c>
      <c r="H37" s="63">
        <f>H38+H39+H40+H41</f>
        <v>8</v>
      </c>
      <c r="I37" s="49"/>
      <c r="J37" s="50"/>
      <c r="K37" s="45" t="s">
        <v>24</v>
      </c>
      <c r="L37" s="74">
        <f>COUNTIF(F23:F32,"МС")</f>
        <v>3</v>
      </c>
    </row>
    <row r="38" spans="1:12" x14ac:dyDescent="0.25">
      <c r="A38" s="29" t="s">
        <v>80</v>
      </c>
      <c r="B38" s="8"/>
      <c r="C38" s="37"/>
      <c r="D38" s="102"/>
      <c r="E38" s="91"/>
      <c r="F38" s="54"/>
      <c r="G38" s="35" t="s">
        <v>29</v>
      </c>
      <c r="H38" s="63">
        <f>COUNT(A23:A62)</f>
        <v>6</v>
      </c>
      <c r="I38" s="49"/>
      <c r="J38" s="50"/>
      <c r="K38" s="45" t="s">
        <v>33</v>
      </c>
      <c r="L38" s="74">
        <f>COUNTIF(F23:F32,"КМС")</f>
        <v>7</v>
      </c>
    </row>
    <row r="39" spans="1:12" x14ac:dyDescent="0.25">
      <c r="A39" s="29"/>
      <c r="B39" s="8"/>
      <c r="C39" s="37"/>
      <c r="D39" s="102"/>
      <c r="E39" s="91"/>
      <c r="F39" s="54"/>
      <c r="G39" s="35" t="s">
        <v>41</v>
      </c>
      <c r="H39" s="63">
        <f>COUNTIF(A23:A61,"ЛИМ")</f>
        <v>0</v>
      </c>
      <c r="I39" s="49"/>
      <c r="J39" s="50"/>
      <c r="K39" s="45" t="s">
        <v>40</v>
      </c>
      <c r="L39" s="74">
        <f>COUNTIF(F23:F32,"1 СР")</f>
        <v>0</v>
      </c>
    </row>
    <row r="40" spans="1:12" x14ac:dyDescent="0.25">
      <c r="A40" s="29"/>
      <c r="B40" s="8"/>
      <c r="C40" s="8"/>
      <c r="D40" s="102"/>
      <c r="E40" s="91"/>
      <c r="F40" s="54"/>
      <c r="G40" s="35" t="s">
        <v>30</v>
      </c>
      <c r="H40" s="63">
        <f>COUNTIF(A23:A61,"НФ")</f>
        <v>2</v>
      </c>
      <c r="I40" s="49"/>
      <c r="J40" s="50"/>
      <c r="K40" s="45" t="s">
        <v>43</v>
      </c>
      <c r="L40" s="74">
        <f>COUNTIF(F23:F32,"2 СР")</f>
        <v>0</v>
      </c>
    </row>
    <row r="41" spans="1:12" x14ac:dyDescent="0.25">
      <c r="A41" s="29"/>
      <c r="B41" s="8"/>
      <c r="C41" s="8"/>
      <c r="D41" s="102"/>
      <c r="E41" s="91"/>
      <c r="F41" s="54"/>
      <c r="G41" s="35" t="s">
        <v>35</v>
      </c>
      <c r="H41" s="63">
        <f>COUNTIF(A23:A61,"ДСКВ")</f>
        <v>0</v>
      </c>
      <c r="I41" s="49"/>
      <c r="J41" s="50"/>
      <c r="K41" s="45" t="s">
        <v>44</v>
      </c>
      <c r="L41" s="74">
        <f>COUNTIF(F23:F33,"3 СР")</f>
        <v>0</v>
      </c>
    </row>
    <row r="42" spans="1:12" x14ac:dyDescent="0.25">
      <c r="A42" s="29"/>
      <c r="B42" s="8"/>
      <c r="C42" s="8"/>
      <c r="D42" s="102"/>
      <c r="E42" s="92"/>
      <c r="F42" s="55"/>
      <c r="G42" s="35" t="s">
        <v>31</v>
      </c>
      <c r="H42" s="63">
        <f>COUNTIF(A23:A61,"НС")</f>
        <v>2</v>
      </c>
      <c r="I42" s="51"/>
      <c r="J42" s="52"/>
      <c r="K42" s="45"/>
      <c r="L42" s="36"/>
    </row>
    <row r="43" spans="1:12" ht="9.75" customHeight="1" x14ac:dyDescent="0.25">
      <c r="A43" s="14"/>
      <c r="L43" s="15"/>
    </row>
    <row r="44" spans="1:12" ht="15.6" x14ac:dyDescent="0.25">
      <c r="A44" s="126" t="s">
        <v>3</v>
      </c>
      <c r="B44" s="127"/>
      <c r="C44" s="127"/>
      <c r="D44" s="127"/>
      <c r="E44" s="127" t="s">
        <v>12</v>
      </c>
      <c r="F44" s="127"/>
      <c r="G44" s="127"/>
      <c r="H44" s="127"/>
      <c r="I44" s="127" t="s">
        <v>4</v>
      </c>
      <c r="J44" s="127"/>
      <c r="K44" s="127"/>
      <c r="L44" s="128"/>
    </row>
    <row r="45" spans="1:12" x14ac:dyDescent="0.25">
      <c r="A45" s="110"/>
      <c r="B45" s="111"/>
      <c r="C45" s="111"/>
      <c r="D45" s="111"/>
      <c r="E45" s="111"/>
      <c r="F45" s="129"/>
      <c r="G45" s="129"/>
      <c r="H45" s="129"/>
      <c r="I45" s="129"/>
      <c r="J45" s="129"/>
      <c r="K45" s="129"/>
      <c r="L45" s="130"/>
    </row>
    <row r="46" spans="1:12" x14ac:dyDescent="0.25">
      <c r="A46" s="59"/>
      <c r="F46" s="60"/>
      <c r="G46" s="60"/>
      <c r="H46" s="60"/>
      <c r="I46" s="60"/>
      <c r="J46" s="60"/>
      <c r="K46" s="60"/>
      <c r="L46" s="61"/>
    </row>
    <row r="47" spans="1:12" x14ac:dyDescent="0.25">
      <c r="A47" s="59"/>
      <c r="F47" s="60"/>
      <c r="G47" s="60"/>
      <c r="H47" s="60"/>
      <c r="I47" s="60"/>
      <c r="J47" s="60"/>
      <c r="K47" s="60"/>
      <c r="L47" s="61"/>
    </row>
    <row r="48" spans="1:12" x14ac:dyDescent="0.25">
      <c r="A48" s="110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2"/>
    </row>
    <row r="49" spans="1:12" x14ac:dyDescent="0.25">
      <c r="A49" s="110"/>
      <c r="B49" s="111"/>
      <c r="C49" s="111"/>
      <c r="D49" s="111"/>
      <c r="E49" s="111"/>
      <c r="F49" s="115"/>
      <c r="G49" s="115"/>
      <c r="H49" s="115"/>
      <c r="I49" s="115"/>
      <c r="J49" s="115"/>
      <c r="K49" s="115"/>
      <c r="L49" s="116"/>
    </row>
    <row r="50" spans="1:12" ht="16.2" thickBot="1" x14ac:dyDescent="0.3">
      <c r="A50" s="107"/>
      <c r="B50" s="108"/>
      <c r="C50" s="108"/>
      <c r="D50" s="108"/>
      <c r="E50" s="108" t="str">
        <f>G17</f>
        <v>Попова Е.В. (ВК, Воронежская область)</v>
      </c>
      <c r="F50" s="108"/>
      <c r="G50" s="108"/>
      <c r="H50" s="108"/>
      <c r="I50" s="108" t="str">
        <f>G18</f>
        <v>Барканова М.В. (ВК, Псковская область)</v>
      </c>
      <c r="J50" s="108"/>
      <c r="K50" s="108"/>
      <c r="L50" s="109"/>
    </row>
    <row r="51" spans="1:12" ht="14.4" thickTop="1" x14ac:dyDescent="0.25"/>
  </sheetData>
  <mergeCells count="40">
    <mergeCell ref="H15:L15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F21:F22"/>
    <mergeCell ref="G21:G22"/>
    <mergeCell ref="A49:E49"/>
    <mergeCell ref="F49:L49"/>
    <mergeCell ref="H21:H22"/>
    <mergeCell ref="I21:I22"/>
    <mergeCell ref="J21:J22"/>
    <mergeCell ref="K21:K22"/>
    <mergeCell ref="L21:L22"/>
    <mergeCell ref="A34:F34"/>
    <mergeCell ref="G34:L34"/>
    <mergeCell ref="A44:D44"/>
    <mergeCell ref="E44:H44"/>
    <mergeCell ref="I44:L44"/>
    <mergeCell ref="A45:E45"/>
    <mergeCell ref="F45:L45"/>
    <mergeCell ref="A50:D50"/>
    <mergeCell ref="E50:H50"/>
    <mergeCell ref="I50:L50"/>
    <mergeCell ref="A48:E48"/>
    <mergeCell ref="F48:L48"/>
  </mergeCells>
  <phoneticPr fontId="22" type="noConversion"/>
  <conditionalFormatting sqref="B2">
    <cfRule type="duplicateValues" dxfId="3" priority="6"/>
  </conditionalFormatting>
  <conditionalFormatting sqref="B3">
    <cfRule type="duplicateValues" dxfId="2" priority="5"/>
  </conditionalFormatting>
  <conditionalFormatting sqref="B4">
    <cfRule type="duplicateValues" dxfId="1" priority="4"/>
  </conditionalFormatting>
  <conditionalFormatting sqref="B1 B6:B7 B9:B11 B13:B14 B16:B1048576">
    <cfRule type="duplicateValues" dxfId="0" priority="9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256" scale="5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2022-03-14T01:54:10Z</cp:lastPrinted>
  <dcterms:created xsi:type="dcterms:W3CDTF">1996-10-08T23:32:33Z</dcterms:created>
  <dcterms:modified xsi:type="dcterms:W3CDTF">2023-09-12T11:06:45Z</dcterms:modified>
</cp:coreProperties>
</file>