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гонка'!$A$1:$L$97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L88" i="2" l="1"/>
  <c r="H85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I25" i="2" l="1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4" i="2"/>
  <c r="I97" i="2" l="1"/>
  <c r="E97" i="2"/>
  <c r="L89" i="2"/>
  <c r="L87" i="2"/>
  <c r="L86" i="2"/>
  <c r="L85" i="2"/>
  <c r="L84" i="2"/>
  <c r="L83" i="2"/>
  <c r="L82" i="2"/>
  <c r="H89" i="2"/>
  <c r="H88" i="2"/>
  <c r="H87" i="2"/>
  <c r="H86" i="2"/>
  <c r="H84" i="2" l="1"/>
  <c r="H83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<sst xmlns="http://schemas.openxmlformats.org/spreadsheetml/2006/main" count="511" uniqueCount="267">
  <si>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</si>
  <si>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</si>
  <si>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</si>
  <si>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</si>
  <si>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</si>
  <si>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</si>
  <si>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</si>
  <si>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</si>
  <si>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</si>
  <si>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</si>
  <si>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</si>
  <si>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</si>
  <si>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</si>
  <si>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</si>
  <si>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</si>
  <si>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</si>
  <si>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</si>
  <si>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</si>
  <si>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</si>
  <si>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</si>
  <si>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</si>
  <si>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</si>
  <si>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</si>
  <si>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</si>
  <si>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</si>
  <si>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</si>
  <si>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</si>
  <si>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</si>
  <si>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</si>
  <si>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</si>
  <si>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</si>
  <si>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</si>
  <si>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</si>
  <si>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</si>
  <si>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</si>
  <si>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</si>
  <si>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</si>
  <si>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</si>
  <si>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</si>
  <si>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</si>
  <si>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</si>
  <si>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</si>
  <si>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</si>
  <si>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</si>
  <si>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</si>
  <si>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</si>
  <si>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</si>
  <si>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</si>
  <si>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</si>
  <si>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</si>
  <si>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</si>
  <si>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</si>
  <si>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</si>
  <si>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</si>
  <si>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</si>
  <si>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</si>
  <si>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</si>
  <si>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</si>
  <si>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</si>
  <si>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</si>
  <si>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</si>
  <si>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</si>
  <si>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</si>
  <si>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</si>
  <si>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</si>
  <si>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</si>
  <si>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</si>
  <si>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</si>
  <si>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</si>
  <si>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</si>
  <si>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</si>
  <si>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</si>
  <si>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</si>
  <si>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</si>
  <si>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</si>
  <si>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</si>
  <si>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</si>
  <si>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</si>
  <si>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</si>
  <si>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</si>
  <si>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</si>
  <si>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</si>
  <si>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</si>
  <si>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</si>
  <si>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</si>
  <si>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</si>
  <si>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</si>
  <si>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</si>
  <si>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</si>
  <si>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</si>
  <si>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</si>
  <si>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</si>
  <si>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</si>
  <si>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</si>
  <si>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</si>
  <si>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</si>
  <si>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</si>
  <si>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</si>
  <si>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</si>
  <si>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</si>
  <si>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</si>
  <si>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</si>
  <si>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</si>
  <si>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</si>
  <si>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</si>
  <si>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</si>
  <si>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</si>
  <si>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</si>
  <si>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</si>
  <si>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</si>
  <si>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</si>
  <si>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</si>
  <si>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</si>
  <si>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</si>
  <si>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</si>
  <si>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</si>
  <si>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</si>
  <si>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</si>
  <si>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</si>
  <si>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</si>
  <si>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</si>
  <si>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</si>
  <si>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</si>
  <si>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</si>
  <si>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</si>
  <si>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</si>
  <si>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</si>
  <si>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</si>
  <si>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</si>
  <si>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</si>
  <si>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</si>
  <si>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</si>
  <si>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</si>
  <si>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</si>
  <si>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</si>
  <si>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</si>
  <si>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</si>
  <si>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</si>
  <si>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</si>
  <si>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</si>
  <si>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</si>
  <si>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</si>
  <si>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</si>
  <si>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</si>
  <si>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</si>
  <si>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</si>
  <si>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</si>
  <si>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</si>
  <si>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</si>
  <si>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</si>
  <si>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</si>
  <si>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</si>
  <si>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</si>
  <si>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</si>
  <si>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</si>
  <si>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</si>
  <si>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</si>
  <si>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</si>
  <si>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</si>
  <si>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</si>
  <si>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</si>
  <si>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</si>
  <si>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</si>
  <si>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</si>
  <si>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</si>
  <si>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</si>
  <si>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</si>
  <si>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</si>
  <si>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</si>
  <si>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</si>
  <si>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</si>
  <si>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</si>
  <si>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</si>
  <si>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</si>
  <si>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</si>
  <si>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</si>
  <si>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1 сп.юн.р.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</si>
  <si>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</si>
  <si>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</si>
  <si>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</si>
  <si>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</si>
  <si>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</si>
  <si>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</si>
  <si>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</si>
  <si>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</si>
  <si>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</si>
  <si>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</si>
  <si>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</si>
  <si>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Осадки: без осадков</t>
  </si>
  <si>
    <t>Министество спорта Нижегородской области</t>
  </si>
  <si>
    <t>Региональная физкультурно-спортивная общественная организация "Федерация велосипедного спорта Нижегородской области"</t>
  </si>
  <si>
    <t>Управление физической культуры и спорта администрации городского округа город Выкса Нижегородской области</t>
  </si>
  <si>
    <t>памяти ЗТР В.В.Гришина и в честь ЗМС Ю.В. Баринова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</si>
  <si>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Выкса</t>
    </r>
  </si>
  <si>
    <t>№ ЕКП 2021: 32547</t>
  </si>
  <si>
    <t>ЖДАНКИН К.В.(1К, г.Выкса)</t>
  </si>
  <si>
    <t>ЖАРИНОВА О.В.(ЗК, г.Выкса)</t>
  </si>
  <si>
    <t>КРУПИН Е.Н.(ВК, г.Выкса)</t>
  </si>
  <si>
    <t xml:space="preserve">НАЗВАНИЕ ТРАССЫ / РЕГ. НОМЕР: </t>
  </si>
  <si>
    <t xml:space="preserve">МАКСИМАЛЬНЫЙ ПЕРЕПАД (HD): </t>
  </si>
  <si>
    <t xml:space="preserve">СУММА ПЕРЕПАДОВ (ТС): </t>
  </si>
  <si>
    <t>ХАРЧЕНКО Никита</t>
  </si>
  <si>
    <t>Иркутская область</t>
  </si>
  <si>
    <t>ЧЕРНОВ Денис</t>
  </si>
  <si>
    <t>Москва</t>
  </si>
  <si>
    <t>ЦВЕТКОВ Никита</t>
  </si>
  <si>
    <t>РОМАНОВ Андрей</t>
  </si>
  <si>
    <t>Нижегородская область</t>
  </si>
  <si>
    <t>ЗАБЕЛИНСКИЙ Богдан</t>
  </si>
  <si>
    <t>ХЛУПОВ Дмитрий</t>
  </si>
  <si>
    <t>БАРУШКО Никита</t>
  </si>
  <si>
    <t>САМУСЕВ Иван</t>
  </si>
  <si>
    <t>ПАВЛОВ Алексей</t>
  </si>
  <si>
    <t>Псковская область</t>
  </si>
  <si>
    <t>БАРАБАНОВ Матвей</t>
  </si>
  <si>
    <t>СЕРГЕЕВ Георгий</t>
  </si>
  <si>
    <t>КОРМЩИКОВ Иван</t>
  </si>
  <si>
    <t>Кировская область</t>
  </si>
  <si>
    <t>АВЕРИН Валентин</t>
  </si>
  <si>
    <t>Ульяновская область</t>
  </si>
  <si>
    <t>СОКОЛОВ Савва</t>
  </si>
  <si>
    <t>КУДРЯВЦЕВ Игорь</t>
  </si>
  <si>
    <t>РУДАКОВ Егор</t>
  </si>
  <si>
    <t>Воронежская область</t>
  </si>
  <si>
    <t>АЛБУТКИН Илья</t>
  </si>
  <si>
    <t>ПЕСТЕЛЕВ Денис</t>
  </si>
  <si>
    <t>ПОЛЕХИН Артем</t>
  </si>
  <si>
    <t>ГУРЖИЙ Иван</t>
  </si>
  <si>
    <t>ГОЛУБЕВ Матвей</t>
  </si>
  <si>
    <t>БАЯНОВ Владислав</t>
  </si>
  <si>
    <t>СТАРОСТИН Александр</t>
  </si>
  <si>
    <t>ПАЛШКОВ Арсений</t>
  </si>
  <si>
    <t>ЖАВОРОНКОВ Арсений</t>
  </si>
  <si>
    <t>ЗАВАЛИН Глеб</t>
  </si>
  <si>
    <t>ПАНОВ Николай</t>
  </si>
  <si>
    <t>МОСОЛОВ Константин</t>
  </si>
  <si>
    <t>ЖИЛИН Дмитрий</t>
  </si>
  <si>
    <t>ЗАХАРОВ Егор</t>
  </si>
  <si>
    <t>ОСИПОВ Максим</t>
  </si>
  <si>
    <t>ЛИМАР Николай</t>
  </si>
  <si>
    <t>АФАНАСЬЕВ Никита</t>
  </si>
  <si>
    <t>КОЗЛОВ Дмитрий</t>
  </si>
  <si>
    <t>ЕМЕЛИН Даниил</t>
  </si>
  <si>
    <t>БОРИСОВ Никита</t>
  </si>
  <si>
    <t>ЛОШАКОВ Степан</t>
  </si>
  <si>
    <t>ГОРЕЛОВ Денис</t>
  </si>
  <si>
    <t>УСИНСКИЙ Максим</t>
  </si>
  <si>
    <t>ЕНАЛИЕВ Кирилл</t>
  </si>
  <si>
    <t>ШАЛЬНОВ Кирилл</t>
  </si>
  <si>
    <t>ВАСИЛЬЕВ Дмитрий</t>
  </si>
  <si>
    <t>ГОНЧАРОВ Матвей</t>
  </si>
  <si>
    <t>БОРИСОВ Денис</t>
  </si>
  <si>
    <t>КОНДРАТЬЕВ Илья</t>
  </si>
  <si>
    <t>ЖЕГАЛОВ Кирилл</t>
  </si>
  <si>
    <t>Юноши 15-16 лет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</si>
  <si>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14 июля 2021 года</t>
    </r>
  </si>
  <si>
    <t>шоссе - групповая гонка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</si>
  <si>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</si>
  <si>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00м</t>
    </r>
  </si>
  <si>
    <t>22,0 км/3</t>
  </si>
  <si>
    <t>ДИСТАНЦИЯ: ДЛИНА КРУГА/КРУГОВ</t>
  </si>
  <si>
    <t>№ ВРВС: 0080601611Я</t>
  </si>
  <si>
    <t>НФ</t>
  </si>
  <si>
    <t>НС</t>
  </si>
  <si>
    <t>Температура: +33</t>
  </si>
  <si>
    <t>Влажность: 25%</t>
  </si>
  <si>
    <t>Ветер: 3 м/с (с/з)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</si>
</sst>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6" formatCode="h:mm:ss.00"/>
  </numFmts>
  <fonts count="25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1" fillId="0" borderId="0"/>
    <xf numFmtId="0" fontId="15" fillId="0" borderId="0"/>
  </cellStyleXfs>
  <cellXfs count="234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21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2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4" applyFont="1" applyFill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2" borderId="35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7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47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6" fontId="3" fillId="0" borderId="40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50" xfId="0" applyNumberFormat="1" applyFont="1" applyBorder="1" applyAlignment="1">
      <alignment vertical="center"/>
    </xf>
    <xf numFmtId="0" fontId="3" fillId="0" borderId="4" xfId="4" applyFont="1" applyBorder="1" applyAlignment="1">
      <alignment horizontal="center"/>
    </xf>
    <xf numFmtId="0" fontId="13" fillId="0" borderId="5" xfId="4" applyFont="1" applyFill="1" applyBorder="1" applyAlignment="1">
      <alignment vertical="center" wrapText="1"/>
    </xf>
    <xf numFmtId="0" fontId="3" fillId="0" borderId="4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14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5" xfId="4" applyNumberFormat="1" applyFont="1" applyFill="1" applyBorder="1" applyAlignment="1" applyProtection="1">
      <alignment horizontal="center" vertical="center"/>
    </xf>
    <xf numFmtId="0" fontId="3" fillId="0" borderId="46" xfId="4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4" fillId="0" borderId="32" xfId="4" applyNumberFormat="1" applyFont="1" applyBorder="1" applyAlignment="1">
      <alignment horizontal="center" vertical="center"/>
    </xf>
    <xf numFmtId="0" fontId="8" fillId="0" borderId="33" xfId="4" applyFont="1" applyBorder="1" applyAlignment="1">
      <alignment horizontal="left" vertical="center"/>
    </xf>
    <xf numFmtId="0" fontId="8" fillId="0" borderId="13" xfId="4" applyFont="1" applyBorder="1" applyAlignment="1">
      <alignment horizontal="left" vertical="center"/>
    </xf>
    <xf numFmtId="0" fontId="8" fillId="0" borderId="14" xfId="4" applyFont="1" applyBorder="1" applyAlignment="1">
      <alignment horizontal="left" vertical="center"/>
    </xf>
    <xf numFmtId="0" fontId="8" fillId="0" borderId="9" xfId="4" applyFont="1" applyBorder="1" applyAlignment="1">
      <alignment horizontal="left" vertical="center"/>
    </xf>
    <xf numFmtId="0" fontId="8" fillId="0" borderId="10" xfId="4" applyFont="1" applyBorder="1" applyAlignment="1">
      <alignment horizontal="left" vertical="center"/>
    </xf>
    <xf numFmtId="0" fontId="8" fillId="0" borderId="6" xfId="4" applyFont="1" applyFill="1" applyBorder="1" applyAlignment="1">
      <alignment horizontal="left" vertical="center"/>
    </xf>
    <xf numFmtId="0" fontId="8" fillId="0" borderId="7" xfId="4" applyFont="1" applyFill="1" applyBorder="1" applyAlignment="1">
      <alignment horizontal="left" vertical="center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0" fillId="2" borderId="12" xfId="4" applyFont="1" applyFill="1" applyBorder="1" applyAlignment="1">
      <alignment horizontal="center" vertical="center"/>
    </xf>
    <xf numFmtId="0" fontId="10" fillId="2" borderId="13" xfId="4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3" fillId="0" borderId="4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1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3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3" fillId="0" borderId="37" xfId="4" applyFont="1" applyFill="1" applyBorder="1" applyAlignment="1">
      <alignment horizontal="center" vertical="center"/>
    </xf>
    <xf numFmtId="0" fontId="13" fillId="0" borderId="38" xfId="4" applyFont="1" applyFill="1" applyBorder="1" applyAlignment="1">
      <alignment horizontal="center" vertical="center"/>
    </xf>
    <xf numFmtId="0" fontId="13" fillId="0" borderId="39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2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21" fontId="24" fillId="0" borderId="27" xfId="0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21" fontId="3" fillId="0" borderId="4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370379</xdr:colOff>
      <xdr:row>0</xdr:row>
      <xdr:rowOff>79745</xdr:rowOff>
    </xdr:from>
    <xdr:to>
      <xdr:col>3</xdr:col>
      <xdr:colOff>380225</xdr:colOff>
      <xdr:row>2</xdr:row>
      <xdr:rowOff>263979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829" y="79745"/>
          <a:ext cx="864375" cy="70130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204150</xdr:colOff>
      <xdr:row>2</xdr:row>
      <xdr:rowOff>254454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109025" cy="771525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92</xdr:row>
      <xdr:rowOff>66675</xdr:rowOff>
    </xdr:from>
    <xdr:ext cx="1428044" cy="438150"/>
    <xdr:pic>
      <xdr:nvPicPr>
        <xdr:cNvPr id="8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661" t="39834" r="39742" b="44691"/>
        <a:stretch/>
      </xdr:blipFill>
      <xdr:spPr>
        <a:xfrm>
          <a:off x="4314825" y="26727150"/>
          <a:ext cx="1428044" cy="438150"/>
        </a:xfrm>
        <a:prstGeom prst="rect">
          <a:avLst/>
        </a:prstGeom>
      </xdr:spPr>
    </xdr:pic>
    <xdr:clientData/>
  </xdr:oneCellAnchor>
  <xdr:oneCellAnchor>
    <xdr:from>
      <xdr:col>9</xdr:col>
      <xdr:colOff>628649</xdr:colOff>
      <xdr:row>92</xdr:row>
      <xdr:rowOff>68959</xdr:rowOff>
    </xdr:from>
    <xdr:ext cx="676275" cy="404116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526" t="40121" r="11207" b="45836"/>
        <a:stretch/>
      </xdr:blipFill>
      <xdr:spPr>
        <a:xfrm>
          <a:off x="8162924" y="26729434"/>
          <a:ext cx="676275" cy="404116"/>
        </a:xfrm>
        <a:prstGeom prst="rect">
          <a:avLst/>
        </a:prstGeom>
      </xdr:spPr>
    </xdr:pic>
    <xdr:clientData/>
  </xdr:oneCellAnchor>
  <xdr:twoCellAnchor editAs="oneCell">
    <xdr:from>
      <xdr:col>11</xdr:col>
      <xdr:colOff>163285</xdr:colOff>
      <xdr:row>0</xdr:row>
      <xdr:rowOff>20540</xdr:rowOff>
    </xdr:from>
    <xdr:to>
      <xdr:col>11</xdr:col>
      <xdr:colOff>870857</xdr:colOff>
      <xdr:row>2</xdr:row>
      <xdr:rowOff>221908</xdr:rowOff>
    </xdr:to>
    <xdr:pic>
      <xdr:nvPicPr>
        <xdr:cNvPr id="10" name="Рисунок 9" descr="Coat of arms of Nizhny Novgorod Region.sv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49" y="20540"/>
          <a:ext cx="707572" cy="718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69" t="s">
        <v>37</v>
      </c>
      <c r="B1" s="169"/>
      <c r="C1" s="169"/>
      <c r="D1" s="169"/>
      <c r="E1" s="169"/>
      <c r="F1" s="169"/>
      <c r="G1" s="169"/>
    </row>
    <row r="2" spans="1:9" ht="15.75" customHeight="1" x14ac:dyDescent="0.2">
      <c r="A2" s="170" t="s">
        <v>60</v>
      </c>
      <c r="B2" s="170"/>
      <c r="C2" s="170"/>
      <c r="D2" s="170"/>
      <c r="E2" s="170"/>
      <c r="F2" s="170"/>
      <c r="G2" s="170"/>
    </row>
    <row r="3" spans="1:9" ht="21" x14ac:dyDescent="0.2">
      <c r="A3" s="169" t="s">
        <v>38</v>
      </c>
      <c r="B3" s="169"/>
      <c r="C3" s="169"/>
      <c r="D3" s="169"/>
      <c r="E3" s="169"/>
      <c r="F3" s="169"/>
      <c r="G3" s="169"/>
    </row>
    <row r="4" spans="1:9" ht="21" x14ac:dyDescent="0.2">
      <c r="A4" s="169" t="s">
        <v>54</v>
      </c>
      <c r="B4" s="169"/>
      <c r="C4" s="169"/>
      <c r="D4" s="169"/>
      <c r="E4" s="169"/>
      <c r="F4" s="169"/>
      <c r="G4" s="169"/>
    </row>
    <row r="5" spans="1:9" s="2" customFormat="1" ht="28.5" x14ac:dyDescent="0.2">
      <c r="A5" s="171" t="s">
        <v>25</v>
      </c>
      <c r="B5" s="171"/>
      <c r="C5" s="171"/>
      <c r="D5" s="171"/>
      <c r="E5" s="171"/>
      <c r="F5" s="171"/>
      <c r="G5" s="171"/>
      <c r="I5" s="3"/>
    </row>
    <row r="6" spans="1:9" s="2" customFormat="1" ht="18" customHeight="1" thickBot="1" x14ac:dyDescent="0.25">
      <c r="A6" s="161" t="s">
        <v>40</v>
      </c>
      <c r="B6" s="161"/>
      <c r="C6" s="161"/>
      <c r="D6" s="161"/>
      <c r="E6" s="161"/>
      <c r="F6" s="161"/>
      <c r="G6" s="161"/>
    </row>
    <row r="7" spans="1:9" ht="18" customHeight="1" thickTop="1" x14ac:dyDescent="0.2">
      <c r="A7" s="162" t="s">
        <v>0</v>
      </c>
      <c r="B7" s="163"/>
      <c r="C7" s="163"/>
      <c r="D7" s="163"/>
      <c r="E7" s="163"/>
      <c r="F7" s="163"/>
      <c r="G7" s="164"/>
    </row>
    <row r="8" spans="1:9" ht="18" customHeight="1" x14ac:dyDescent="0.2">
      <c r="A8" s="165" t="s">
        <v>1</v>
      </c>
      <c r="B8" s="166"/>
      <c r="C8" s="166"/>
      <c r="D8" s="166"/>
      <c r="E8" s="166"/>
      <c r="F8" s="166"/>
      <c r="G8" s="167"/>
    </row>
    <row r="9" spans="1:9" ht="19.5" customHeight="1" x14ac:dyDescent="0.2">
      <c r="A9" s="165" t="s">
        <v>2</v>
      </c>
      <c r="B9" s="166"/>
      <c r="C9" s="166"/>
      <c r="D9" s="166"/>
      <c r="E9" s="166"/>
      <c r="F9" s="166"/>
      <c r="G9" s="167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68" t="s">
        <v>27</v>
      </c>
      <c r="E11" s="168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74" t="s">
        <v>26</v>
      </c>
      <c r="B18" s="176" t="s">
        <v>19</v>
      </c>
      <c r="C18" s="176" t="s">
        <v>20</v>
      </c>
      <c r="D18" s="178" t="s">
        <v>21</v>
      </c>
      <c r="E18" s="176" t="s">
        <v>22</v>
      </c>
      <c r="F18" s="176" t="s">
        <v>29</v>
      </c>
      <c r="G18" s="172" t="s">
        <v>23</v>
      </c>
    </row>
    <row r="19" spans="1:13" s="36" customFormat="1" ht="22.5" customHeight="1" x14ac:dyDescent="0.2">
      <c r="A19" s="175"/>
      <c r="B19" s="177"/>
      <c r="C19" s="177"/>
      <c r="D19" s="179"/>
      <c r="E19" s="177"/>
      <c r="F19" s="180"/>
      <c r="G19" s="173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0.46513266466350489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0.13216663020867314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0.82540732264206418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0.21095171002210733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0.74438084603585108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0.38948725554544195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0.40492918505247621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9.8070804339989048E-2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0.55247691368757834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0.84045170179365425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0.26913628131802492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0.83137855599915611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0.441698403558484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0.83127100231849926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0.7076864770743494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0.46128542138291573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0.87772255162282842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0.77161591933776197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0.28898677999715083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0.4783600547236988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0.39951149358970706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0.21354013121133797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0.68520691285665181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0.52874171534136016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0.621090766529523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0.75154787615340557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0.85910404469631863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0.53810528582484285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0.60636822819081893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0.75182183987632922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0.44210953194406011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0.67065216375855408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0.95005913203919834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0.66304198757331478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0.41313446828745704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0.45859827743307136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0.53956814963457078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0.62389092876728736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0.22632598236503454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0.60011241769656298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0.15701333996339595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0.37852523375674973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0.32221094154617125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0.81228267165357615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0.50918984513341348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0.22291108437363771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0.47656382632373206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6.1972346905623366E-2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0.71228037075651462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0.85410519595013934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0.59647071265131801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0.1307634927449105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0.52303557179028881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0.56879784337276795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0.99320590231779338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0.11090723972666017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0.56505021454731186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0.20861684997189189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0.97178058993753424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0.8700839648829316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0.2102464518546332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0.47556222071385768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0.52673436157274867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0.44261124493841297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5.056314275078555E-2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0.45850902353272327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0.8155903790425475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0.37457229498413858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0.48616501664899381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0.90512656245898748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0.65180776633466719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0.37873569644428551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0.79398534603781268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0.32935757519282438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0.36167463204574191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0.17949300054813222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0.52639094416861898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0.44914603580793344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0.17740531440332608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0.15607486035403251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0.57489856266157202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0.63919836591354395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0.4325140181067364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0.57386178996145454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0.91046453611292999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0.30629963651864134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0.46551544068179629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0.26012015451294879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0.79115554717802261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0.77420961017913248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0.81763116478751519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0.20125557917709036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0.72147397521747236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98"/>
  <sheetViews>
    <sheetView tabSelected="1" view="pageBreakPreview" topLeftCell="A73" zoomScale="70" zoomScaleNormal="100" zoomScaleSheetLayoutView="70" workbookViewId="0">
      <selection activeCell="S88" sqref="S88"/>
    </sheetView>
  </sheetViews>
  <sheetFormatPr defaultRowHeight="12.75" x14ac:dyDescent="0.2"/>
  <cols>
    <col min="1" max="1" width="6.125" style="65" customWidth="1"/>
    <col min="2" max="2" width="6.125" style="96" customWidth="1"/>
    <col min="3" max="3" width="11.25" style="96" customWidth="1"/>
    <col min="4" max="4" width="17.5" style="65" customWidth="1"/>
    <col min="5" max="5" width="9.62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6" ht="19.5" customHeight="1" x14ac:dyDescent="0.2">
      <c r="A1" s="190" t="s">
        <v>37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6" ht="21.75" customHeight="1" x14ac:dyDescent="0.2">
      <c r="A2" s="190" t="s">
        <v>189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6" ht="21" x14ac:dyDescent="0.2">
      <c r="A3" s="190" t="s">
        <v>38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6" ht="18.75" x14ac:dyDescent="0.2">
      <c r="A4" s="191" t="s">
        <v>190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6" ht="20.25" customHeight="1" x14ac:dyDescent="0.2">
      <c r="A5" s="191" t="s">
        <v>191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6" s="66" customFormat="1" ht="28.5" x14ac:dyDescent="0.2">
      <c r="A6" s="192" t="s">
        <v>39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P6"/>
    </row>
    <row r="7" spans="1:16" s="66" customFormat="1" ht="18" customHeight="1" x14ac:dyDescent="0.2">
      <c r="A7" s="189" t="s">
        <v>40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6" s="66" customFormat="1" ht="15.75" customHeight="1" thickBot="1" x14ac:dyDescent="0.25">
      <c r="A8" s="181" t="s">
        <v>192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16" ht="18" customHeight="1" thickTop="1" x14ac:dyDescent="0.2">
      <c r="A9" s="196" t="s">
        <v>41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/>
    </row>
    <row r="10" spans="1:16" ht="18" customHeight="1" x14ac:dyDescent="0.2">
      <c r="A10" s="199" t="s">
        <v>256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1"/>
    </row>
    <row r="11" spans="1:16" ht="19.5" customHeight="1" x14ac:dyDescent="0.2">
      <c r="A11" s="199" t="s">
        <v>254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1"/>
    </row>
    <row r="12" spans="1:16" ht="5.25" customHeight="1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6" ht="15.75" x14ac:dyDescent="0.2">
      <c r="A13" s="185" t="s">
        <v>193</v>
      </c>
      <c r="B13" s="186"/>
      <c r="C13" s="186"/>
      <c r="D13" s="186"/>
      <c r="E13" s="70"/>
      <c r="F13" s="70"/>
      <c r="G13" s="147" t="s">
        <v>257</v>
      </c>
      <c r="H13" s="70"/>
      <c r="I13" s="70"/>
      <c r="J13" s="70"/>
      <c r="K13" s="71"/>
      <c r="L13" s="72" t="s">
        <v>261</v>
      </c>
    </row>
    <row r="14" spans="1:16" ht="15.75" x14ac:dyDescent="0.2">
      <c r="A14" s="187" t="s">
        <v>255</v>
      </c>
      <c r="B14" s="188"/>
      <c r="C14" s="188"/>
      <c r="D14" s="188"/>
      <c r="E14" s="73"/>
      <c r="F14" s="73"/>
      <c r="G14" s="148" t="s">
        <v>258</v>
      </c>
      <c r="H14" s="73"/>
      <c r="I14" s="73"/>
      <c r="J14" s="73"/>
      <c r="K14" s="74"/>
      <c r="L14" s="75" t="s">
        <v>194</v>
      </c>
    </row>
    <row r="15" spans="1:16" ht="15" x14ac:dyDescent="0.2">
      <c r="A15" s="202" t="s">
        <v>8</v>
      </c>
      <c r="B15" s="203"/>
      <c r="C15" s="203"/>
      <c r="D15" s="203"/>
      <c r="E15" s="203"/>
      <c r="F15" s="203"/>
      <c r="G15" s="204"/>
      <c r="H15" s="221" t="s">
        <v>9</v>
      </c>
      <c r="I15" s="203"/>
      <c r="J15" s="203"/>
      <c r="K15" s="203"/>
      <c r="L15" s="222"/>
    </row>
    <row r="16" spans="1:16" ht="15" x14ac:dyDescent="0.2">
      <c r="A16" s="76" t="s">
        <v>10</v>
      </c>
      <c r="B16" s="77"/>
      <c r="C16" s="77"/>
      <c r="D16" s="78"/>
      <c r="E16" s="79"/>
      <c r="F16" s="78"/>
      <c r="G16" s="80"/>
      <c r="H16" s="182" t="s">
        <v>198</v>
      </c>
      <c r="I16" s="183"/>
      <c r="J16" s="183"/>
      <c r="K16" s="183"/>
      <c r="L16" s="184"/>
    </row>
    <row r="17" spans="1:20" ht="15" x14ac:dyDescent="0.2">
      <c r="A17" s="76" t="s">
        <v>12</v>
      </c>
      <c r="B17" s="77"/>
      <c r="C17" s="77"/>
      <c r="D17" s="84"/>
      <c r="E17" s="79"/>
      <c r="F17" s="78"/>
      <c r="G17" s="80" t="s">
        <v>195</v>
      </c>
      <c r="H17" s="182" t="s">
        <v>199</v>
      </c>
      <c r="I17" s="183"/>
      <c r="J17" s="183"/>
      <c r="K17" s="183"/>
      <c r="L17" s="184"/>
    </row>
    <row r="18" spans="1:20" ht="15" x14ac:dyDescent="0.2">
      <c r="A18" s="76" t="s">
        <v>14</v>
      </c>
      <c r="B18" s="77"/>
      <c r="C18" s="77"/>
      <c r="D18" s="84"/>
      <c r="E18" s="79"/>
      <c r="F18" s="78"/>
      <c r="G18" s="80" t="s">
        <v>196</v>
      </c>
      <c r="H18" s="182" t="s">
        <v>200</v>
      </c>
      <c r="I18" s="183"/>
      <c r="J18" s="183"/>
      <c r="K18" s="183"/>
      <c r="L18" s="184"/>
    </row>
    <row r="19" spans="1:20" ht="15.75" thickBot="1" x14ac:dyDescent="0.25">
      <c r="A19" s="76" t="s">
        <v>16</v>
      </c>
      <c r="B19" s="85"/>
      <c r="C19" s="85"/>
      <c r="D19" s="86"/>
      <c r="E19" s="86"/>
      <c r="F19" s="86"/>
      <c r="G19" s="87" t="s">
        <v>197</v>
      </c>
      <c r="H19" s="81" t="s">
        <v>260</v>
      </c>
      <c r="I19" s="82"/>
      <c r="J19" s="82"/>
      <c r="K19" s="146">
        <v>66</v>
      </c>
      <c r="L19" s="83" t="s">
        <v>259</v>
      </c>
    </row>
    <row r="20" spans="1:20" ht="6.75" customHeight="1" thickTop="1" thickBot="1" x14ac:dyDescent="0.25">
      <c r="A20" s="88"/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91"/>
    </row>
    <row r="21" spans="1:20" s="92" customFormat="1" ht="21" customHeight="1" thickTop="1" x14ac:dyDescent="0.2">
      <c r="A21" s="205" t="s">
        <v>42</v>
      </c>
      <c r="B21" s="207" t="s">
        <v>19</v>
      </c>
      <c r="C21" s="207" t="s">
        <v>43</v>
      </c>
      <c r="D21" s="207" t="s">
        <v>20</v>
      </c>
      <c r="E21" s="207" t="s">
        <v>21</v>
      </c>
      <c r="F21" s="207" t="s">
        <v>44</v>
      </c>
      <c r="G21" s="207" t="s">
        <v>22</v>
      </c>
      <c r="H21" s="207" t="s">
        <v>45</v>
      </c>
      <c r="I21" s="207" t="s">
        <v>46</v>
      </c>
      <c r="J21" s="207" t="s">
        <v>47</v>
      </c>
      <c r="K21" s="228" t="s">
        <v>48</v>
      </c>
      <c r="L21" s="209" t="s">
        <v>23</v>
      </c>
      <c r="M21" s="226" t="s">
        <v>56</v>
      </c>
      <c r="N21" s="227" t="s">
        <v>57</v>
      </c>
    </row>
    <row r="22" spans="1:20" s="92" customFormat="1" ht="13.5" customHeight="1" x14ac:dyDescent="0.2">
      <c r="A22" s="206"/>
      <c r="B22" s="208"/>
      <c r="C22" s="208"/>
      <c r="D22" s="208"/>
      <c r="E22" s="208"/>
      <c r="F22" s="208"/>
      <c r="G22" s="208"/>
      <c r="H22" s="208"/>
      <c r="I22" s="208"/>
      <c r="J22" s="208"/>
      <c r="K22" s="229"/>
      <c r="L22" s="210"/>
      <c r="M22" s="226"/>
      <c r="N22" s="227"/>
    </row>
    <row r="23" spans="1:20" s="93" customFormat="1" ht="26.25" customHeight="1" x14ac:dyDescent="0.2">
      <c r="A23" s="150">
        <v>1</v>
      </c>
      <c r="B23" s="151">
        <v>41</v>
      </c>
      <c r="C23" s="151">
        <v>10079259993</v>
      </c>
      <c r="D23" s="114" t="s">
        <v>66</v>
      </c>
      <c r="E23" s="152">
        <v>38576</v>
      </c>
      <c r="F23" s="117" t="s">
        <v>61</v>
      </c>
      <c r="G23" s="117" t="s">
        <v>64</v>
      </c>
      <c r="H23" s="231">
        <v>6.6319444444444445E-2</v>
      </c>
      <c r="I23" s="230"/>
      <c r="J23" s="149">
        <f>IFERROR($K$19*3600/(HOUR(H23)*3600+MINUTE(H23)*60+SECOND(H23)),"")</f>
        <v>41.465968586387433</v>
      </c>
      <c r="K23" s="117" t="s">
        <v>61</v>
      </c>
      <c r="L23" s="112"/>
      <c r="M23" s="100">
        <v>0.52470358796296301</v>
      </c>
      <c r="N23" s="97">
        <v>0.51249999999999596</v>
      </c>
      <c r="O23" s="65"/>
      <c r="P23" s="65"/>
      <c r="Q23" s="65"/>
      <c r="R23" s="65"/>
      <c r="S23" s="65"/>
      <c r="T23" s="65"/>
    </row>
    <row r="24" spans="1:20" s="93" customFormat="1" ht="27.75" customHeight="1" x14ac:dyDescent="0.2">
      <c r="A24" s="150">
        <v>2</v>
      </c>
      <c r="B24" s="151">
        <v>45</v>
      </c>
      <c r="C24" s="151">
        <v>10084395438</v>
      </c>
      <c r="D24" s="114" t="s">
        <v>208</v>
      </c>
      <c r="E24" s="152">
        <v>38364</v>
      </c>
      <c r="F24" s="117" t="s">
        <v>170</v>
      </c>
      <c r="G24" s="117" t="s">
        <v>64</v>
      </c>
      <c r="H24" s="231">
        <v>6.6365740740740739E-2</v>
      </c>
      <c r="I24" s="231">
        <f>H24-$H$23</f>
        <v>4.6296296296294281E-5</v>
      </c>
      <c r="J24" s="149">
        <f t="shared" ref="J24:J79" si="0">IFERROR($K$19*3600/(HOUR(H24)*3600+MINUTE(H24)*60+SECOND(H24)),"")</f>
        <v>41.437042204394835</v>
      </c>
      <c r="K24" s="117" t="s">
        <v>61</v>
      </c>
      <c r="L24" s="112"/>
      <c r="M24" s="100">
        <v>0.5149914351851852</v>
      </c>
      <c r="N24" s="97">
        <v>0.50277777777777399</v>
      </c>
      <c r="O24" s="65"/>
      <c r="P24" s="65"/>
      <c r="Q24" s="65"/>
      <c r="R24" s="65"/>
      <c r="S24" s="65"/>
      <c r="T24" s="65"/>
    </row>
    <row r="25" spans="1:20" s="93" customFormat="1" ht="27.75" customHeight="1" x14ac:dyDescent="0.2">
      <c r="A25" s="150">
        <v>3</v>
      </c>
      <c r="B25" s="151">
        <v>33</v>
      </c>
      <c r="C25" s="151">
        <v>10081049544</v>
      </c>
      <c r="D25" s="114" t="s">
        <v>205</v>
      </c>
      <c r="E25" s="152">
        <v>38397</v>
      </c>
      <c r="F25" s="117" t="s">
        <v>61</v>
      </c>
      <c r="G25" s="117" t="s">
        <v>204</v>
      </c>
      <c r="H25" s="231">
        <v>6.8657407407407403E-2</v>
      </c>
      <c r="I25" s="231">
        <f t="shared" ref="I25:I79" si="1">H25-$H$23</f>
        <v>2.3379629629629584E-3</v>
      </c>
      <c r="J25" s="149">
        <f t="shared" si="0"/>
        <v>40.053944706675658</v>
      </c>
      <c r="K25" s="117" t="s">
        <v>61</v>
      </c>
      <c r="L25" s="113"/>
      <c r="M25" s="99">
        <v>0.47557743055555557</v>
      </c>
      <c r="N25" s="97">
        <v>0.46319444444444402</v>
      </c>
    </row>
    <row r="26" spans="1:20" s="93" customFormat="1" ht="27.75" customHeight="1" x14ac:dyDescent="0.2">
      <c r="A26" s="150">
        <v>4</v>
      </c>
      <c r="B26" s="151">
        <v>42</v>
      </c>
      <c r="C26" s="151">
        <v>10080358622</v>
      </c>
      <c r="D26" s="114" t="s">
        <v>67</v>
      </c>
      <c r="E26" s="152">
        <v>38622</v>
      </c>
      <c r="F26" s="117" t="s">
        <v>61</v>
      </c>
      <c r="G26" s="117" t="s">
        <v>64</v>
      </c>
      <c r="H26" s="231">
        <v>6.8657407407407403E-2</v>
      </c>
      <c r="I26" s="231">
        <f t="shared" si="1"/>
        <v>2.3379629629629584E-3</v>
      </c>
      <c r="J26" s="149">
        <f t="shared" si="0"/>
        <v>40.053944706675658</v>
      </c>
      <c r="K26" s="117" t="s">
        <v>61</v>
      </c>
      <c r="L26" s="112"/>
      <c r="M26" s="100">
        <v>0.50898958333333333</v>
      </c>
      <c r="N26" s="97">
        <v>0.49652777777777501</v>
      </c>
      <c r="O26" s="65"/>
      <c r="P26" s="65"/>
      <c r="Q26" s="65"/>
      <c r="R26" s="65"/>
      <c r="S26" s="65"/>
      <c r="T26" s="65"/>
    </row>
    <row r="27" spans="1:20" s="93" customFormat="1" ht="27.75" customHeight="1" x14ac:dyDescent="0.2">
      <c r="A27" s="150">
        <v>5</v>
      </c>
      <c r="B27" s="151">
        <v>36</v>
      </c>
      <c r="C27" s="151">
        <v>10091865751</v>
      </c>
      <c r="D27" s="114" t="s">
        <v>214</v>
      </c>
      <c r="E27" s="152">
        <v>38509</v>
      </c>
      <c r="F27" s="117" t="s">
        <v>169</v>
      </c>
      <c r="G27" s="117" t="s">
        <v>204</v>
      </c>
      <c r="H27" s="231">
        <v>6.8657407407407403E-2</v>
      </c>
      <c r="I27" s="231">
        <f t="shared" si="1"/>
        <v>2.3379629629629584E-3</v>
      </c>
      <c r="J27" s="149">
        <f t="shared" si="0"/>
        <v>40.053944706675658</v>
      </c>
      <c r="K27" s="117" t="s">
        <v>61</v>
      </c>
      <c r="L27" s="112"/>
      <c r="M27" s="100">
        <v>0.52706354166666669</v>
      </c>
      <c r="N27" s="97">
        <v>0.51458333333332895</v>
      </c>
      <c r="O27" s="65"/>
      <c r="P27" s="65"/>
      <c r="Q27" s="65"/>
      <c r="R27" s="65"/>
      <c r="S27" s="65"/>
      <c r="T27" s="65"/>
    </row>
    <row r="28" spans="1:20" s="93" customFormat="1" ht="27.75" customHeight="1" x14ac:dyDescent="0.2">
      <c r="A28" s="150">
        <v>6</v>
      </c>
      <c r="B28" s="151">
        <v>60</v>
      </c>
      <c r="C28" s="151">
        <v>10108865205</v>
      </c>
      <c r="D28" s="114" t="s">
        <v>210</v>
      </c>
      <c r="E28" s="152">
        <v>38957</v>
      </c>
      <c r="F28" s="117" t="s">
        <v>61</v>
      </c>
      <c r="G28" s="117" t="s">
        <v>202</v>
      </c>
      <c r="H28" s="231">
        <v>6.8657407407407403E-2</v>
      </c>
      <c r="I28" s="231">
        <f t="shared" si="1"/>
        <v>2.3379629629629584E-3</v>
      </c>
      <c r="J28" s="149">
        <f t="shared" si="0"/>
        <v>40.053944706675658</v>
      </c>
      <c r="K28" s="117" t="s">
        <v>61</v>
      </c>
      <c r="L28" s="112"/>
      <c r="M28" s="100">
        <v>0.5216108796296296</v>
      </c>
      <c r="N28" s="97">
        <v>0.50902777777777397</v>
      </c>
      <c r="O28" s="65"/>
      <c r="P28" s="65"/>
      <c r="Q28" s="65"/>
      <c r="R28" s="65"/>
      <c r="S28" s="65"/>
      <c r="T28" s="65"/>
    </row>
    <row r="29" spans="1:20" s="93" customFormat="1" ht="27.75" customHeight="1" x14ac:dyDescent="0.2">
      <c r="A29" s="150">
        <v>7</v>
      </c>
      <c r="B29" s="151">
        <v>44</v>
      </c>
      <c r="C29" s="151">
        <v>10105861740</v>
      </c>
      <c r="D29" s="114" t="s">
        <v>70</v>
      </c>
      <c r="E29" s="152">
        <v>38495</v>
      </c>
      <c r="F29" s="117" t="s">
        <v>61</v>
      </c>
      <c r="G29" s="117" t="s">
        <v>64</v>
      </c>
      <c r="H29" s="231">
        <v>6.8657407407407403E-2</v>
      </c>
      <c r="I29" s="231">
        <f t="shared" si="1"/>
        <v>2.3379629629629584E-3</v>
      </c>
      <c r="J29" s="149">
        <f t="shared" si="0"/>
        <v>40.053944706675658</v>
      </c>
      <c r="K29" s="117" t="s">
        <v>61</v>
      </c>
      <c r="L29" s="112"/>
      <c r="M29" s="100">
        <v>0.49808935185185188</v>
      </c>
      <c r="N29" s="97">
        <v>0.485416666666664</v>
      </c>
      <c r="O29" s="65"/>
      <c r="P29" s="65"/>
      <c r="Q29" s="65"/>
      <c r="R29" s="65"/>
      <c r="S29" s="65"/>
      <c r="T29" s="65"/>
    </row>
    <row r="30" spans="1:20" s="93" customFormat="1" ht="27.75" customHeight="1" x14ac:dyDescent="0.2">
      <c r="A30" s="150">
        <v>8</v>
      </c>
      <c r="B30" s="151">
        <v>23</v>
      </c>
      <c r="C30" s="151">
        <v>10077957971</v>
      </c>
      <c r="D30" s="114" t="s">
        <v>206</v>
      </c>
      <c r="E30" s="152">
        <v>38460</v>
      </c>
      <c r="F30" s="117" t="s">
        <v>61</v>
      </c>
      <c r="G30" s="117" t="s">
        <v>207</v>
      </c>
      <c r="H30" s="231">
        <v>6.8657407407407403E-2</v>
      </c>
      <c r="I30" s="231">
        <f t="shared" si="1"/>
        <v>2.3379629629629584E-3</v>
      </c>
      <c r="J30" s="149">
        <f t="shared" si="0"/>
        <v>40.053944706675658</v>
      </c>
      <c r="K30" s="95"/>
      <c r="L30" s="112"/>
      <c r="M30" s="100">
        <v>0.48635578703703702</v>
      </c>
      <c r="N30" s="97">
        <v>0.47361111111110998</v>
      </c>
      <c r="O30" s="65"/>
      <c r="P30" s="65"/>
      <c r="Q30" s="65"/>
      <c r="R30" s="65"/>
      <c r="S30" s="65"/>
      <c r="T30" s="65"/>
    </row>
    <row r="31" spans="1:20" s="93" customFormat="1" ht="27.75" customHeight="1" x14ac:dyDescent="0.2">
      <c r="A31" s="150">
        <v>9</v>
      </c>
      <c r="B31" s="151">
        <v>46</v>
      </c>
      <c r="C31" s="151">
        <v>10092183326</v>
      </c>
      <c r="D31" s="114" t="s">
        <v>93</v>
      </c>
      <c r="E31" s="152">
        <v>38983</v>
      </c>
      <c r="F31" s="117" t="s">
        <v>170</v>
      </c>
      <c r="G31" s="117" t="s">
        <v>64</v>
      </c>
      <c r="H31" s="231">
        <v>6.87962962962963E-2</v>
      </c>
      <c r="I31" s="231">
        <f t="shared" si="1"/>
        <v>2.4768518518518551E-3</v>
      </c>
      <c r="J31" s="149">
        <f t="shared" si="0"/>
        <v>39.973082099596233</v>
      </c>
      <c r="K31" s="95"/>
      <c r="L31" s="112"/>
      <c r="M31" s="100">
        <v>0.5342844907407408</v>
      </c>
      <c r="N31" s="97">
        <v>0.52152777777777304</v>
      </c>
      <c r="O31" s="65"/>
      <c r="P31" s="65"/>
      <c r="Q31" s="65"/>
      <c r="R31" s="65"/>
      <c r="S31" s="65"/>
      <c r="T31" s="65"/>
    </row>
    <row r="32" spans="1:20" s="93" customFormat="1" ht="27.75" customHeight="1" x14ac:dyDescent="0.2">
      <c r="A32" s="150">
        <v>10</v>
      </c>
      <c r="B32" s="151">
        <v>34</v>
      </c>
      <c r="C32" s="151">
        <v>10081049544</v>
      </c>
      <c r="D32" s="114" t="s">
        <v>209</v>
      </c>
      <c r="E32" s="152">
        <v>38553</v>
      </c>
      <c r="F32" s="117" t="s">
        <v>61</v>
      </c>
      <c r="G32" s="117" t="s">
        <v>204</v>
      </c>
      <c r="H32" s="231">
        <v>6.8912037037037036E-2</v>
      </c>
      <c r="I32" s="231">
        <f t="shared" si="1"/>
        <v>2.5925925925925908E-3</v>
      </c>
      <c r="J32" s="149">
        <f t="shared" si="0"/>
        <v>39.905945582801479</v>
      </c>
      <c r="K32" s="94"/>
      <c r="L32" s="113"/>
      <c r="M32" s="99">
        <v>0.47817696759259259</v>
      </c>
      <c r="N32" s="97">
        <v>0.46527777777777701</v>
      </c>
    </row>
    <row r="33" spans="1:20" s="93" customFormat="1" ht="27.75" customHeight="1" x14ac:dyDescent="0.2">
      <c r="A33" s="150">
        <v>11</v>
      </c>
      <c r="B33" s="151">
        <v>43</v>
      </c>
      <c r="C33" s="151">
        <v>10080358622</v>
      </c>
      <c r="D33" s="114" t="s">
        <v>80</v>
      </c>
      <c r="E33" s="152">
        <v>38421</v>
      </c>
      <c r="F33" s="117" t="s">
        <v>61</v>
      </c>
      <c r="G33" s="117" t="s">
        <v>64</v>
      </c>
      <c r="H33" s="231">
        <v>6.9027777777777785E-2</v>
      </c>
      <c r="I33" s="231">
        <f t="shared" si="1"/>
        <v>2.7083333333333404E-3</v>
      </c>
      <c r="J33" s="149">
        <f t="shared" si="0"/>
        <v>39.839034205231385</v>
      </c>
      <c r="K33" s="95"/>
      <c r="L33" s="112"/>
      <c r="M33" s="100">
        <v>0.50597812500000006</v>
      </c>
      <c r="N33" s="97">
        <v>0.49305555555555303</v>
      </c>
      <c r="O33" s="65"/>
      <c r="P33" s="65"/>
      <c r="Q33" s="65"/>
      <c r="R33" s="65"/>
      <c r="S33" s="65"/>
      <c r="T33" s="65"/>
    </row>
    <row r="34" spans="1:20" s="93" customFormat="1" ht="27.75" customHeight="1" x14ac:dyDescent="0.2">
      <c r="A34" s="150">
        <v>12</v>
      </c>
      <c r="B34" s="151">
        <v>2</v>
      </c>
      <c r="C34" s="151">
        <v>10081516861</v>
      </c>
      <c r="D34" s="114" t="s">
        <v>212</v>
      </c>
      <c r="E34" s="152">
        <v>38443</v>
      </c>
      <c r="F34" s="117" t="s">
        <v>61</v>
      </c>
      <c r="G34" s="117" t="s">
        <v>213</v>
      </c>
      <c r="H34" s="231">
        <v>6.9027777777777785E-2</v>
      </c>
      <c r="I34" s="231">
        <f t="shared" si="1"/>
        <v>2.7083333333333404E-3</v>
      </c>
      <c r="J34" s="149">
        <f t="shared" si="0"/>
        <v>39.839034205231385</v>
      </c>
      <c r="K34" s="95"/>
      <c r="L34" s="112"/>
      <c r="M34" s="100">
        <v>0.52681192129629628</v>
      </c>
      <c r="N34" s="97">
        <v>0.51388888888888395</v>
      </c>
      <c r="O34" s="65"/>
      <c r="P34" s="65"/>
      <c r="Q34" s="65"/>
      <c r="R34" s="65"/>
      <c r="S34" s="65"/>
      <c r="T34" s="65"/>
    </row>
    <row r="35" spans="1:20" ht="27.75" customHeight="1" x14ac:dyDescent="0.2">
      <c r="A35" s="150">
        <v>13</v>
      </c>
      <c r="B35" s="151">
        <v>59</v>
      </c>
      <c r="C35" s="151">
        <v>10092621644</v>
      </c>
      <c r="D35" s="114" t="s">
        <v>201</v>
      </c>
      <c r="E35" s="152">
        <v>38404</v>
      </c>
      <c r="F35" s="117" t="s">
        <v>61</v>
      </c>
      <c r="G35" s="117" t="s">
        <v>202</v>
      </c>
      <c r="H35" s="231">
        <v>6.9027777777777785E-2</v>
      </c>
      <c r="I35" s="231">
        <f t="shared" si="1"/>
        <v>2.7083333333333404E-3</v>
      </c>
      <c r="J35" s="149">
        <f t="shared" si="0"/>
        <v>39.839034205231385</v>
      </c>
      <c r="K35" s="95"/>
      <c r="L35" s="112"/>
      <c r="M35" s="100">
        <v>0.49626215277777774</v>
      </c>
      <c r="N35" s="97">
        <v>0.48333333333333101</v>
      </c>
    </row>
    <row r="36" spans="1:20" s="93" customFormat="1" ht="27.75" customHeight="1" x14ac:dyDescent="0.2">
      <c r="A36" s="150">
        <v>14</v>
      </c>
      <c r="B36" s="151">
        <v>38</v>
      </c>
      <c r="C36" s="151">
        <v>10090936268</v>
      </c>
      <c r="D36" s="114" t="s">
        <v>203</v>
      </c>
      <c r="E36" s="152">
        <v>38450</v>
      </c>
      <c r="F36" s="117" t="s">
        <v>170</v>
      </c>
      <c r="G36" s="117" t="s">
        <v>204</v>
      </c>
      <c r="H36" s="231">
        <v>6.9027777777777785E-2</v>
      </c>
      <c r="I36" s="231">
        <f t="shared" si="1"/>
        <v>2.7083333333333404E-3</v>
      </c>
      <c r="J36" s="149">
        <f t="shared" si="0"/>
        <v>39.839034205231385</v>
      </c>
      <c r="K36" s="95"/>
      <c r="L36" s="112"/>
      <c r="M36" s="100">
        <v>0.5005046296296296</v>
      </c>
      <c r="N36" s="97">
        <v>0.48749999999999799</v>
      </c>
      <c r="O36" s="65"/>
      <c r="P36" s="65"/>
      <c r="Q36" s="65"/>
      <c r="R36" s="65"/>
      <c r="S36" s="65"/>
      <c r="T36" s="65"/>
    </row>
    <row r="37" spans="1:20" s="93" customFormat="1" ht="27.75" customHeight="1" x14ac:dyDescent="0.2">
      <c r="A37" s="150">
        <v>15</v>
      </c>
      <c r="B37" s="151">
        <v>22</v>
      </c>
      <c r="C37" s="151">
        <v>10083057141</v>
      </c>
      <c r="D37" s="114" t="s">
        <v>218</v>
      </c>
      <c r="E37" s="152">
        <v>38530</v>
      </c>
      <c r="F37" s="117" t="s">
        <v>169</v>
      </c>
      <c r="G37" s="117" t="s">
        <v>219</v>
      </c>
      <c r="H37" s="231">
        <v>6.9027777777777785E-2</v>
      </c>
      <c r="I37" s="231">
        <f t="shared" si="1"/>
        <v>2.7083333333333404E-3</v>
      </c>
      <c r="J37" s="149">
        <f t="shared" si="0"/>
        <v>39.839034205231385</v>
      </c>
      <c r="K37" s="95"/>
      <c r="L37" s="112"/>
      <c r="M37" s="100">
        <v>0.49360636574074074</v>
      </c>
      <c r="N37" s="97">
        <v>0.48055555555555401</v>
      </c>
      <c r="O37" s="65"/>
      <c r="P37" s="65"/>
      <c r="Q37" s="65"/>
      <c r="R37" s="65"/>
      <c r="S37" s="65"/>
      <c r="T37" s="65"/>
    </row>
    <row r="38" spans="1:20" s="93" customFormat="1" ht="27.75" customHeight="1" x14ac:dyDescent="0.2">
      <c r="A38" s="150">
        <v>16</v>
      </c>
      <c r="B38" s="151">
        <v>4</v>
      </c>
      <c r="C38" s="151">
        <v>10091546560</v>
      </c>
      <c r="D38" s="114" t="s">
        <v>221</v>
      </c>
      <c r="E38" s="152">
        <v>38873</v>
      </c>
      <c r="F38" s="117" t="s">
        <v>169</v>
      </c>
      <c r="G38" s="117" t="s">
        <v>213</v>
      </c>
      <c r="H38" s="231">
        <v>6.9027777777777785E-2</v>
      </c>
      <c r="I38" s="231">
        <f t="shared" si="1"/>
        <v>2.7083333333333404E-3</v>
      </c>
      <c r="J38" s="149">
        <f t="shared" si="0"/>
        <v>39.839034205231385</v>
      </c>
      <c r="K38" s="95"/>
      <c r="L38" s="112"/>
      <c r="M38" s="100">
        <v>0.51375972222222221</v>
      </c>
      <c r="N38" s="97">
        <v>0.500694444444441</v>
      </c>
      <c r="O38" s="65"/>
      <c r="P38" s="65"/>
      <c r="Q38" s="65"/>
      <c r="R38" s="65"/>
      <c r="S38" s="65"/>
      <c r="T38" s="65"/>
    </row>
    <row r="39" spans="1:20" ht="27.75" customHeight="1" x14ac:dyDescent="0.2">
      <c r="A39" s="150">
        <v>17</v>
      </c>
      <c r="B39" s="151">
        <v>57</v>
      </c>
      <c r="C39" s="151">
        <v>10095071094</v>
      </c>
      <c r="D39" s="114" t="s">
        <v>227</v>
      </c>
      <c r="E39" s="152">
        <v>38962</v>
      </c>
      <c r="F39" s="117" t="s">
        <v>61</v>
      </c>
      <c r="G39" s="117" t="s">
        <v>101</v>
      </c>
      <c r="H39" s="231">
        <v>6.9027777777777785E-2</v>
      </c>
      <c r="I39" s="231">
        <f t="shared" si="1"/>
        <v>2.7083333333333404E-3</v>
      </c>
      <c r="J39" s="149">
        <f t="shared" si="0"/>
        <v>39.839034205231385</v>
      </c>
      <c r="K39" s="95"/>
      <c r="L39" s="112"/>
      <c r="M39" s="100">
        <v>0.49437152777777776</v>
      </c>
      <c r="N39" s="97">
        <v>0.48124999999999801</v>
      </c>
    </row>
    <row r="40" spans="1:20" ht="27.75" customHeight="1" x14ac:dyDescent="0.2">
      <c r="A40" s="150">
        <v>18</v>
      </c>
      <c r="B40" s="151">
        <v>11</v>
      </c>
      <c r="C40" s="151">
        <v>10099853804</v>
      </c>
      <c r="D40" s="114" t="s">
        <v>226</v>
      </c>
      <c r="E40" s="152">
        <v>38804</v>
      </c>
      <c r="F40" s="117" t="s">
        <v>61</v>
      </c>
      <c r="G40" s="117" t="s">
        <v>223</v>
      </c>
      <c r="H40" s="231">
        <v>6.9027777777777785E-2</v>
      </c>
      <c r="I40" s="231">
        <f t="shared" si="1"/>
        <v>2.7083333333333404E-3</v>
      </c>
      <c r="J40" s="149">
        <f t="shared" si="0"/>
        <v>39.839034205231385</v>
      </c>
      <c r="K40" s="95"/>
      <c r="L40" s="112"/>
      <c r="M40" s="100">
        <v>0.53889756944444445</v>
      </c>
      <c r="N40" s="97">
        <v>0.52569444444443902</v>
      </c>
    </row>
    <row r="41" spans="1:20" ht="27.75" customHeight="1" x14ac:dyDescent="0.2">
      <c r="A41" s="150">
        <v>19</v>
      </c>
      <c r="B41" s="151">
        <v>61</v>
      </c>
      <c r="C41" s="151">
        <v>10081412080</v>
      </c>
      <c r="D41" s="114" t="s">
        <v>224</v>
      </c>
      <c r="E41" s="152">
        <v>38630</v>
      </c>
      <c r="F41" s="117" t="s">
        <v>61</v>
      </c>
      <c r="G41" s="117" t="s">
        <v>202</v>
      </c>
      <c r="H41" s="231">
        <v>6.9282407407407418E-2</v>
      </c>
      <c r="I41" s="231">
        <f t="shared" si="1"/>
        <v>2.9629629629629728E-3</v>
      </c>
      <c r="J41" s="149">
        <f t="shared" si="0"/>
        <v>39.692616104243235</v>
      </c>
      <c r="K41" s="95"/>
      <c r="L41" s="112"/>
      <c r="M41" s="100">
        <v>0.50838101851851858</v>
      </c>
      <c r="N41" s="97">
        <v>0.49513888888888602</v>
      </c>
    </row>
    <row r="42" spans="1:20" ht="27.75" customHeight="1" x14ac:dyDescent="0.2">
      <c r="A42" s="150">
        <v>20</v>
      </c>
      <c r="B42" s="151">
        <v>47</v>
      </c>
      <c r="C42" s="151">
        <v>10106931770</v>
      </c>
      <c r="D42" s="114" t="s">
        <v>85</v>
      </c>
      <c r="E42" s="152">
        <v>38822</v>
      </c>
      <c r="F42" s="117" t="s">
        <v>170</v>
      </c>
      <c r="G42" s="117" t="s">
        <v>64</v>
      </c>
      <c r="H42" s="231">
        <v>7.0868055555555545E-2</v>
      </c>
      <c r="I42" s="231">
        <f t="shared" si="1"/>
        <v>4.5486111111111005E-3</v>
      </c>
      <c r="J42" s="149">
        <f t="shared" si="0"/>
        <v>38.804507594316512</v>
      </c>
      <c r="K42" s="95"/>
      <c r="L42" s="112"/>
      <c r="M42" s="100">
        <v>0.52647708333333332</v>
      </c>
      <c r="N42" s="97">
        <v>0.51319444444443996</v>
      </c>
    </row>
    <row r="43" spans="1:20" ht="27.75" customHeight="1" x14ac:dyDescent="0.2">
      <c r="A43" s="150">
        <v>21</v>
      </c>
      <c r="B43" s="151">
        <v>50</v>
      </c>
      <c r="C43" s="151">
        <v>10089792577</v>
      </c>
      <c r="D43" s="114" t="s">
        <v>115</v>
      </c>
      <c r="E43" s="152">
        <v>38797</v>
      </c>
      <c r="F43" s="117" t="s">
        <v>169</v>
      </c>
      <c r="G43" s="117" t="s">
        <v>101</v>
      </c>
      <c r="H43" s="231">
        <v>7.0868055555555545E-2</v>
      </c>
      <c r="I43" s="231">
        <f t="shared" si="1"/>
        <v>4.5486111111111005E-3</v>
      </c>
      <c r="J43" s="149">
        <f t="shared" si="0"/>
        <v>38.804507594316512</v>
      </c>
      <c r="K43" s="95"/>
      <c r="L43" s="112"/>
      <c r="M43" s="100">
        <v>0.48972048611111108</v>
      </c>
      <c r="N43" s="97">
        <v>0.47638888888888797</v>
      </c>
    </row>
    <row r="44" spans="1:20" ht="27.75" customHeight="1" x14ac:dyDescent="0.2">
      <c r="A44" s="150">
        <v>22</v>
      </c>
      <c r="B44" s="151">
        <v>35</v>
      </c>
      <c r="C44" s="151">
        <v>10112134711</v>
      </c>
      <c r="D44" s="114" t="s">
        <v>211</v>
      </c>
      <c r="E44" s="152">
        <v>38958</v>
      </c>
      <c r="F44" s="117" t="s">
        <v>170</v>
      </c>
      <c r="G44" s="117" t="s">
        <v>204</v>
      </c>
      <c r="H44" s="231">
        <v>7.0868055555555545E-2</v>
      </c>
      <c r="I44" s="231">
        <f t="shared" si="1"/>
        <v>4.5486111111111005E-3</v>
      </c>
      <c r="J44" s="149">
        <f t="shared" si="0"/>
        <v>38.804507594316512</v>
      </c>
      <c r="K44" s="95"/>
      <c r="L44" s="112"/>
      <c r="M44" s="100">
        <v>0.53000949074074077</v>
      </c>
      <c r="N44" s="97">
        <v>0.51666666666666194</v>
      </c>
    </row>
    <row r="45" spans="1:20" ht="27.75" customHeight="1" x14ac:dyDescent="0.2">
      <c r="A45" s="150">
        <v>23</v>
      </c>
      <c r="B45" s="151">
        <v>49</v>
      </c>
      <c r="C45" s="151">
        <v>10073954295</v>
      </c>
      <c r="D45" s="114" t="s">
        <v>116</v>
      </c>
      <c r="E45" s="152">
        <v>38392</v>
      </c>
      <c r="F45" s="117" t="s">
        <v>61</v>
      </c>
      <c r="G45" s="117" t="s">
        <v>101</v>
      </c>
      <c r="H45" s="231">
        <v>7.0868055555555545E-2</v>
      </c>
      <c r="I45" s="231">
        <f t="shared" si="1"/>
        <v>4.5486111111111005E-3</v>
      </c>
      <c r="J45" s="149">
        <f t="shared" si="0"/>
        <v>38.804507594316512</v>
      </c>
      <c r="K45" s="95"/>
      <c r="L45" s="112"/>
      <c r="M45" s="100">
        <v>0.51266018518518519</v>
      </c>
      <c r="N45" s="97">
        <v>0.49930555555555201</v>
      </c>
    </row>
    <row r="46" spans="1:20" ht="27.75" customHeight="1" x14ac:dyDescent="0.2">
      <c r="A46" s="150">
        <v>24</v>
      </c>
      <c r="B46" s="151">
        <v>5</v>
      </c>
      <c r="C46" s="151">
        <v>10113113195</v>
      </c>
      <c r="D46" s="114" t="s">
        <v>235</v>
      </c>
      <c r="E46" s="152">
        <v>38897</v>
      </c>
      <c r="F46" s="117" t="s">
        <v>169</v>
      </c>
      <c r="G46" s="117" t="s">
        <v>213</v>
      </c>
      <c r="H46" s="231">
        <v>7.0868055555555545E-2</v>
      </c>
      <c r="I46" s="231">
        <f t="shared" si="1"/>
        <v>4.5486111111111005E-3</v>
      </c>
      <c r="J46" s="149">
        <f t="shared" si="0"/>
        <v>38.804507594316512</v>
      </c>
      <c r="K46" s="95"/>
      <c r="L46" s="112"/>
      <c r="M46" s="100">
        <v>0.50367962962962964</v>
      </c>
      <c r="N46" s="97">
        <v>0.49027777777777498</v>
      </c>
    </row>
    <row r="47" spans="1:20" ht="27.75" customHeight="1" x14ac:dyDescent="0.2">
      <c r="A47" s="150">
        <v>25</v>
      </c>
      <c r="B47" s="151">
        <v>1</v>
      </c>
      <c r="C47" s="151">
        <v>10116820720</v>
      </c>
      <c r="D47" s="114" t="s">
        <v>216</v>
      </c>
      <c r="E47" s="152">
        <v>38476</v>
      </c>
      <c r="F47" s="117" t="s">
        <v>169</v>
      </c>
      <c r="G47" s="117" t="s">
        <v>217</v>
      </c>
      <c r="H47" s="231">
        <v>7.0868055555555545E-2</v>
      </c>
      <c r="I47" s="231">
        <f t="shared" si="1"/>
        <v>4.5486111111111005E-3</v>
      </c>
      <c r="J47" s="149">
        <f t="shared" si="0"/>
        <v>38.804507594316512</v>
      </c>
      <c r="K47" s="95"/>
      <c r="L47" s="112"/>
      <c r="M47" s="100">
        <v>0.53840300925925921</v>
      </c>
      <c r="N47" s="97">
        <v>0.52499999999999403</v>
      </c>
    </row>
    <row r="48" spans="1:20" ht="27.75" customHeight="1" x14ac:dyDescent="0.2">
      <c r="A48" s="150">
        <v>26</v>
      </c>
      <c r="B48" s="151">
        <v>24</v>
      </c>
      <c r="C48" s="151">
        <v>10105843653</v>
      </c>
      <c r="D48" s="114" t="s">
        <v>225</v>
      </c>
      <c r="E48" s="152">
        <v>38713</v>
      </c>
      <c r="F48" s="117" t="s">
        <v>169</v>
      </c>
      <c r="G48" s="117" t="s">
        <v>207</v>
      </c>
      <c r="H48" s="231">
        <v>7.0868055555555545E-2</v>
      </c>
      <c r="I48" s="231">
        <f t="shared" si="1"/>
        <v>4.5486111111111005E-3</v>
      </c>
      <c r="J48" s="149">
        <f t="shared" si="0"/>
        <v>38.804507594316512</v>
      </c>
      <c r="K48" s="95"/>
      <c r="L48" s="112"/>
      <c r="M48" s="100">
        <v>0.48357291666666669</v>
      </c>
      <c r="N48" s="97">
        <v>0.470138888888888</v>
      </c>
    </row>
    <row r="49" spans="1:20" ht="27.75" customHeight="1" x14ac:dyDescent="0.2">
      <c r="A49" s="150">
        <v>27</v>
      </c>
      <c r="B49" s="151">
        <v>48</v>
      </c>
      <c r="C49" s="151">
        <v>10100511986</v>
      </c>
      <c r="D49" s="114" t="s">
        <v>240</v>
      </c>
      <c r="E49" s="152">
        <v>38756</v>
      </c>
      <c r="F49" s="117" t="s">
        <v>170</v>
      </c>
      <c r="G49" s="117" t="s">
        <v>64</v>
      </c>
      <c r="H49" s="231">
        <v>7.0868055555555545E-2</v>
      </c>
      <c r="I49" s="231">
        <f t="shared" si="1"/>
        <v>4.5486111111111005E-3</v>
      </c>
      <c r="J49" s="149">
        <f t="shared" si="0"/>
        <v>38.804507594316512</v>
      </c>
      <c r="K49" s="101"/>
      <c r="L49" s="115"/>
      <c r="M49" s="99">
        <v>0.48289108796296293</v>
      </c>
      <c r="N49" s="97">
        <v>0.469444444444444</v>
      </c>
      <c r="O49" s="93"/>
      <c r="P49" s="93"/>
      <c r="Q49" s="93"/>
      <c r="R49" s="93"/>
      <c r="S49" s="93"/>
      <c r="T49" s="93"/>
    </row>
    <row r="50" spans="1:20" ht="27.75" customHeight="1" x14ac:dyDescent="0.2">
      <c r="A50" s="150">
        <v>28</v>
      </c>
      <c r="B50" s="151">
        <v>55</v>
      </c>
      <c r="C50" s="151">
        <v>10097295428</v>
      </c>
      <c r="D50" s="114" t="s">
        <v>136</v>
      </c>
      <c r="E50" s="152">
        <v>38849</v>
      </c>
      <c r="F50" s="117" t="s">
        <v>168</v>
      </c>
      <c r="G50" s="117" t="s">
        <v>101</v>
      </c>
      <c r="H50" s="231">
        <v>7.104166666666667E-2</v>
      </c>
      <c r="I50" s="231">
        <f t="shared" si="1"/>
        <v>4.7222222222222249E-3</v>
      </c>
      <c r="J50" s="149">
        <f t="shared" si="0"/>
        <v>38.70967741935484</v>
      </c>
      <c r="K50" s="95"/>
      <c r="L50" s="112"/>
      <c r="M50" s="100">
        <v>0.53984768518518522</v>
      </c>
      <c r="N50" s="97">
        <v>0.52638888888888302</v>
      </c>
    </row>
    <row r="51" spans="1:20" ht="27.75" customHeight="1" x14ac:dyDescent="0.2">
      <c r="A51" s="150">
        <v>29</v>
      </c>
      <c r="B51" s="151">
        <v>40</v>
      </c>
      <c r="C51" s="151">
        <v>10105029156</v>
      </c>
      <c r="D51" s="114" t="s">
        <v>229</v>
      </c>
      <c r="E51" s="152">
        <v>38730</v>
      </c>
      <c r="F51" s="117" t="s">
        <v>168</v>
      </c>
      <c r="G51" s="117" t="s">
        <v>204</v>
      </c>
      <c r="H51" s="231">
        <v>7.6655092592592594E-2</v>
      </c>
      <c r="I51" s="231">
        <f t="shared" si="1"/>
        <v>1.0335648148148149E-2</v>
      </c>
      <c r="J51" s="149">
        <f t="shared" si="0"/>
        <v>35.874981126377776</v>
      </c>
      <c r="K51" s="95"/>
      <c r="L51" s="112"/>
      <c r="M51" s="100">
        <v>0.53778171296296295</v>
      </c>
      <c r="N51" s="97">
        <v>0.52430555555555003</v>
      </c>
    </row>
    <row r="52" spans="1:20" ht="27.75" customHeight="1" x14ac:dyDescent="0.2">
      <c r="A52" s="153" t="s">
        <v>262</v>
      </c>
      <c r="B52" s="151">
        <v>3</v>
      </c>
      <c r="C52" s="151">
        <v>10091546560</v>
      </c>
      <c r="D52" s="114" t="s">
        <v>244</v>
      </c>
      <c r="E52" s="152">
        <v>38508</v>
      </c>
      <c r="F52" s="117" t="s">
        <v>169</v>
      </c>
      <c r="G52" s="117" t="s">
        <v>213</v>
      </c>
      <c r="H52" s="231"/>
      <c r="I52" s="231"/>
      <c r="J52" s="149" t="str">
        <f t="shared" si="0"/>
        <v/>
      </c>
      <c r="K52" s="94"/>
      <c r="L52" s="113"/>
      <c r="M52" s="99">
        <v>0.47389571759259258</v>
      </c>
      <c r="N52" s="97">
        <v>0.46041666666666697</v>
      </c>
      <c r="O52" s="93"/>
      <c r="P52" s="93"/>
      <c r="Q52" s="93"/>
      <c r="R52" s="93"/>
      <c r="S52" s="93"/>
      <c r="T52" s="93"/>
    </row>
    <row r="53" spans="1:20" ht="27.75" customHeight="1" x14ac:dyDescent="0.2">
      <c r="A53" s="153" t="s">
        <v>262</v>
      </c>
      <c r="B53" s="151">
        <v>6</v>
      </c>
      <c r="C53" s="151">
        <v>10115657528</v>
      </c>
      <c r="D53" s="114" t="s">
        <v>238</v>
      </c>
      <c r="E53" s="152">
        <v>38938</v>
      </c>
      <c r="F53" s="117" t="s">
        <v>169</v>
      </c>
      <c r="G53" s="117" t="s">
        <v>213</v>
      </c>
      <c r="H53" s="231"/>
      <c r="I53" s="231"/>
      <c r="J53" s="149" t="str">
        <f t="shared" si="0"/>
        <v/>
      </c>
      <c r="K53" s="95"/>
      <c r="L53" s="112"/>
      <c r="M53" s="100">
        <v>0.5218356481481482</v>
      </c>
      <c r="N53" s="97">
        <v>0.50833333333332897</v>
      </c>
    </row>
    <row r="54" spans="1:20" ht="27.75" customHeight="1" x14ac:dyDescent="0.2">
      <c r="A54" s="153" t="s">
        <v>262</v>
      </c>
      <c r="B54" s="151">
        <v>7</v>
      </c>
      <c r="C54" s="151">
        <v>10090436720</v>
      </c>
      <c r="D54" s="114" t="s">
        <v>222</v>
      </c>
      <c r="E54" s="152">
        <v>38910</v>
      </c>
      <c r="F54" s="117" t="s">
        <v>61</v>
      </c>
      <c r="G54" s="117" t="s">
        <v>223</v>
      </c>
      <c r="H54" s="231"/>
      <c r="I54" s="231"/>
      <c r="J54" s="149" t="str">
        <f t="shared" si="0"/>
        <v/>
      </c>
      <c r="K54" s="95"/>
      <c r="L54" s="112"/>
      <c r="M54" s="100">
        <v>0.5044795138888889</v>
      </c>
      <c r="N54" s="97">
        <v>0.49097222222221998</v>
      </c>
    </row>
    <row r="55" spans="1:20" ht="27.75" customHeight="1" x14ac:dyDescent="0.2">
      <c r="A55" s="153" t="s">
        <v>262</v>
      </c>
      <c r="B55" s="151">
        <v>8</v>
      </c>
      <c r="C55" s="151">
        <v>10118028552</v>
      </c>
      <c r="D55" s="114" t="s">
        <v>233</v>
      </c>
      <c r="E55" s="152">
        <v>38947</v>
      </c>
      <c r="F55" s="117" t="s">
        <v>169</v>
      </c>
      <c r="G55" s="117" t="s">
        <v>223</v>
      </c>
      <c r="H55" s="231"/>
      <c r="I55" s="231"/>
      <c r="J55" s="149" t="str">
        <f t="shared" si="0"/>
        <v/>
      </c>
      <c r="K55" s="95"/>
      <c r="L55" s="112"/>
      <c r="M55" s="100">
        <v>0.52466099537037036</v>
      </c>
      <c r="N55" s="97">
        <v>0.51111111111110696</v>
      </c>
    </row>
    <row r="56" spans="1:20" ht="27.75" customHeight="1" x14ac:dyDescent="0.2">
      <c r="A56" s="153" t="s">
        <v>262</v>
      </c>
      <c r="B56" s="151">
        <v>10</v>
      </c>
      <c r="C56" s="151">
        <v>10100268072</v>
      </c>
      <c r="D56" s="114" t="s">
        <v>239</v>
      </c>
      <c r="E56" s="152">
        <v>39010</v>
      </c>
      <c r="F56" s="117" t="s">
        <v>170</v>
      </c>
      <c r="G56" s="117" t="s">
        <v>223</v>
      </c>
      <c r="H56" s="231"/>
      <c r="I56" s="231"/>
      <c r="J56" s="149" t="str">
        <f t="shared" si="0"/>
        <v/>
      </c>
      <c r="K56" s="95"/>
      <c r="L56" s="112"/>
      <c r="M56" s="100">
        <v>0.50938842592592593</v>
      </c>
      <c r="N56" s="97">
        <v>0.49583333333333002</v>
      </c>
    </row>
    <row r="57" spans="1:20" ht="27.75" customHeight="1" x14ac:dyDescent="0.2">
      <c r="A57" s="153" t="s">
        <v>262</v>
      </c>
      <c r="B57" s="151">
        <v>9</v>
      </c>
      <c r="C57" s="151">
        <v>10119067177</v>
      </c>
      <c r="D57" s="114" t="s">
        <v>241</v>
      </c>
      <c r="E57" s="152">
        <v>38778</v>
      </c>
      <c r="F57" s="117" t="s">
        <v>168</v>
      </c>
      <c r="G57" s="117" t="s">
        <v>223</v>
      </c>
      <c r="H57" s="231"/>
      <c r="I57" s="231"/>
      <c r="J57" s="149" t="str">
        <f t="shared" si="0"/>
        <v/>
      </c>
      <c r="K57" s="95"/>
      <c r="L57" s="112"/>
      <c r="M57" s="100">
        <v>0.53310636574074077</v>
      </c>
      <c r="N57" s="97">
        <v>0.51944444444443905</v>
      </c>
    </row>
    <row r="58" spans="1:20" ht="27.75" customHeight="1" x14ac:dyDescent="0.2">
      <c r="A58" s="153" t="s">
        <v>262</v>
      </c>
      <c r="B58" s="151">
        <v>27</v>
      </c>
      <c r="C58" s="151">
        <v>10114710463</v>
      </c>
      <c r="D58" s="114" t="s">
        <v>228</v>
      </c>
      <c r="E58" s="152">
        <v>38995</v>
      </c>
      <c r="F58" s="117" t="s">
        <v>169</v>
      </c>
      <c r="G58" s="117" t="s">
        <v>207</v>
      </c>
      <c r="H58" s="231"/>
      <c r="I58" s="231"/>
      <c r="J58" s="149" t="str">
        <f t="shared" si="0"/>
        <v/>
      </c>
      <c r="K58" s="95"/>
      <c r="L58" s="112"/>
      <c r="M58" s="100">
        <v>0.4928322916666667</v>
      </c>
      <c r="N58" s="97">
        <v>0.47916666666666502</v>
      </c>
    </row>
    <row r="59" spans="1:20" ht="27.75" customHeight="1" x14ac:dyDescent="0.2">
      <c r="A59" s="153" t="s">
        <v>262</v>
      </c>
      <c r="B59" s="151">
        <v>29</v>
      </c>
      <c r="C59" s="151">
        <v>10114801706</v>
      </c>
      <c r="D59" s="114" t="s">
        <v>230</v>
      </c>
      <c r="E59" s="152">
        <v>38792</v>
      </c>
      <c r="F59" s="117" t="s">
        <v>169</v>
      </c>
      <c r="G59" s="117" t="s">
        <v>207</v>
      </c>
      <c r="H59" s="231"/>
      <c r="I59" s="231"/>
      <c r="J59" s="149" t="str">
        <f t="shared" si="0"/>
        <v/>
      </c>
      <c r="K59" s="95"/>
      <c r="L59" s="112"/>
      <c r="M59" s="100">
        <v>0.53728425925925927</v>
      </c>
      <c r="N59" s="97">
        <v>0.52361111111110603</v>
      </c>
    </row>
    <row r="60" spans="1:20" ht="27.75" customHeight="1" x14ac:dyDescent="0.2">
      <c r="A60" s="153" t="s">
        <v>262</v>
      </c>
      <c r="B60" s="151">
        <v>28</v>
      </c>
      <c r="C60" s="117"/>
      <c r="D60" s="114" t="s">
        <v>232</v>
      </c>
      <c r="E60" s="152">
        <v>39001</v>
      </c>
      <c r="F60" s="117" t="s">
        <v>169</v>
      </c>
      <c r="G60" s="117" t="s">
        <v>207</v>
      </c>
      <c r="H60" s="231"/>
      <c r="I60" s="231"/>
      <c r="J60" s="149" t="str">
        <f t="shared" si="0"/>
        <v/>
      </c>
      <c r="K60" s="95"/>
      <c r="L60" s="112"/>
      <c r="M60" s="100">
        <v>0.51508530092592586</v>
      </c>
      <c r="N60" s="97">
        <v>0.501388888888885</v>
      </c>
    </row>
    <row r="61" spans="1:20" ht="27.75" customHeight="1" x14ac:dyDescent="0.2">
      <c r="A61" s="153" t="s">
        <v>262</v>
      </c>
      <c r="B61" s="151">
        <v>25</v>
      </c>
      <c r="C61" s="117"/>
      <c r="D61" s="114" t="s">
        <v>237</v>
      </c>
      <c r="E61" s="152">
        <v>38439</v>
      </c>
      <c r="F61" s="117" t="s">
        <v>169</v>
      </c>
      <c r="G61" s="117" t="s">
        <v>207</v>
      </c>
      <c r="H61" s="231"/>
      <c r="I61" s="231"/>
      <c r="J61" s="149" t="str">
        <f t="shared" si="0"/>
        <v/>
      </c>
      <c r="K61" s="94"/>
      <c r="L61" s="116"/>
      <c r="M61" s="99">
        <v>0.47967696759259254</v>
      </c>
      <c r="N61" s="97">
        <v>0.46597222222222201</v>
      </c>
      <c r="O61" s="93"/>
      <c r="P61" s="93"/>
      <c r="Q61" s="93"/>
      <c r="R61" s="93"/>
      <c r="S61" s="93"/>
      <c r="T61" s="93"/>
    </row>
    <row r="62" spans="1:20" ht="27.75" customHeight="1" x14ac:dyDescent="0.2">
      <c r="A62" s="153" t="s">
        <v>262</v>
      </c>
      <c r="B62" s="151">
        <v>31</v>
      </c>
      <c r="C62" s="117"/>
      <c r="D62" s="114" t="s">
        <v>243</v>
      </c>
      <c r="E62" s="152">
        <v>38908</v>
      </c>
      <c r="F62" s="117" t="s">
        <v>168</v>
      </c>
      <c r="G62" s="117" t="s">
        <v>207</v>
      </c>
      <c r="H62" s="231"/>
      <c r="I62" s="231"/>
      <c r="J62" s="149" t="str">
        <f t="shared" si="0"/>
        <v/>
      </c>
      <c r="K62" s="95"/>
      <c r="L62" s="112"/>
      <c r="M62" s="100">
        <v>0.49222025462962965</v>
      </c>
      <c r="N62" s="97">
        <v>0.47847222222222102</v>
      </c>
    </row>
    <row r="63" spans="1:20" ht="27.75" customHeight="1" x14ac:dyDescent="0.2">
      <c r="A63" s="153" t="s">
        <v>262</v>
      </c>
      <c r="B63" s="151">
        <v>32</v>
      </c>
      <c r="C63" s="117"/>
      <c r="D63" s="114" t="s">
        <v>245</v>
      </c>
      <c r="E63" s="152">
        <v>38904</v>
      </c>
      <c r="F63" s="117" t="s">
        <v>168</v>
      </c>
      <c r="G63" s="117" t="s">
        <v>207</v>
      </c>
      <c r="H63" s="231"/>
      <c r="I63" s="231"/>
      <c r="J63" s="149" t="str">
        <f t="shared" si="0"/>
        <v/>
      </c>
      <c r="K63" s="95"/>
      <c r="L63" s="112"/>
      <c r="M63" s="100">
        <v>0.53460891203703709</v>
      </c>
      <c r="N63" s="97">
        <v>0.52083333333332804</v>
      </c>
    </row>
    <row r="64" spans="1:20" ht="27.75" customHeight="1" x14ac:dyDescent="0.2">
      <c r="A64" s="153" t="s">
        <v>262</v>
      </c>
      <c r="B64" s="151">
        <v>39</v>
      </c>
      <c r="C64" s="151">
        <v>10102489978</v>
      </c>
      <c r="D64" s="114" t="s">
        <v>215</v>
      </c>
      <c r="E64" s="152">
        <v>38595</v>
      </c>
      <c r="F64" s="117" t="s">
        <v>169</v>
      </c>
      <c r="G64" s="117" t="s">
        <v>204</v>
      </c>
      <c r="H64" s="231"/>
      <c r="I64" s="231"/>
      <c r="J64" s="149" t="str">
        <f t="shared" si="0"/>
        <v/>
      </c>
      <c r="K64" s="95"/>
      <c r="L64" s="112"/>
      <c r="M64" s="100">
        <v>0.49998923611111112</v>
      </c>
      <c r="N64" s="97">
        <v>0.486111111111109</v>
      </c>
    </row>
    <row r="65" spans="1:20" ht="27.75" customHeight="1" x14ac:dyDescent="0.2">
      <c r="A65" s="153" t="s">
        <v>262</v>
      </c>
      <c r="B65" s="151">
        <v>37</v>
      </c>
      <c r="C65" s="151">
        <v>10091011545</v>
      </c>
      <c r="D65" s="114" t="s">
        <v>220</v>
      </c>
      <c r="E65" s="152">
        <v>38539</v>
      </c>
      <c r="F65" s="117" t="s">
        <v>61</v>
      </c>
      <c r="G65" s="117" t="s">
        <v>204</v>
      </c>
      <c r="H65" s="231"/>
      <c r="I65" s="231"/>
      <c r="J65" s="149" t="str">
        <f t="shared" si="0"/>
        <v/>
      </c>
      <c r="K65" s="95"/>
      <c r="L65" s="112"/>
      <c r="M65" s="100">
        <v>0.51180775462962969</v>
      </c>
      <c r="N65" s="97">
        <v>0.49791666666666301</v>
      </c>
    </row>
    <row r="66" spans="1:20" ht="27.75" customHeight="1" x14ac:dyDescent="0.2">
      <c r="A66" s="153" t="s">
        <v>262</v>
      </c>
      <c r="B66" s="151">
        <v>54</v>
      </c>
      <c r="C66" s="151">
        <v>10084014512</v>
      </c>
      <c r="D66" s="114" t="s">
        <v>125</v>
      </c>
      <c r="E66" s="152">
        <v>38388</v>
      </c>
      <c r="F66" s="117" t="s">
        <v>61</v>
      </c>
      <c r="G66" s="117" t="s">
        <v>101</v>
      </c>
      <c r="H66" s="231"/>
      <c r="I66" s="231"/>
      <c r="J66" s="149" t="str">
        <f t="shared" si="0"/>
        <v/>
      </c>
      <c r="K66" s="95"/>
      <c r="L66" s="112"/>
      <c r="M66" s="100">
        <v>0.4979436342592593</v>
      </c>
      <c r="N66" s="97">
        <v>0.484027777777776</v>
      </c>
    </row>
    <row r="67" spans="1:20" ht="27.75" customHeight="1" x14ac:dyDescent="0.2">
      <c r="A67" s="153" t="s">
        <v>262</v>
      </c>
      <c r="B67" s="151">
        <v>56</v>
      </c>
      <c r="C67" s="151">
        <v>10076946848</v>
      </c>
      <c r="D67" s="114" t="s">
        <v>231</v>
      </c>
      <c r="E67" s="152">
        <v>38436</v>
      </c>
      <c r="F67" s="117" t="s">
        <v>169</v>
      </c>
      <c r="G67" s="117" t="s">
        <v>101</v>
      </c>
      <c r="H67" s="231"/>
      <c r="I67" s="231"/>
      <c r="J67" s="149" t="str">
        <f t="shared" si="0"/>
        <v/>
      </c>
      <c r="K67" s="95"/>
      <c r="L67" s="112"/>
      <c r="M67" s="100">
        <v>0.50629594907407405</v>
      </c>
      <c r="N67" s="97">
        <v>0.49236111111110797</v>
      </c>
    </row>
    <row r="68" spans="1:20" ht="27.75" customHeight="1" x14ac:dyDescent="0.2">
      <c r="A68" s="153" t="s">
        <v>262</v>
      </c>
      <c r="B68" s="151">
        <v>53</v>
      </c>
      <c r="C68" s="151">
        <v>10079508658</v>
      </c>
      <c r="D68" s="114" t="s">
        <v>234</v>
      </c>
      <c r="E68" s="152">
        <v>38604</v>
      </c>
      <c r="F68" s="117" t="s">
        <v>168</v>
      </c>
      <c r="G68" s="117" t="s">
        <v>101</v>
      </c>
      <c r="H68" s="231"/>
      <c r="I68" s="231"/>
      <c r="J68" s="149" t="str">
        <f t="shared" si="0"/>
        <v/>
      </c>
      <c r="K68" s="94"/>
      <c r="L68" s="113"/>
      <c r="M68" s="98">
        <v>0.47299872685185185</v>
      </c>
      <c r="N68" s="97">
        <v>0.45902777777777781</v>
      </c>
      <c r="O68" s="93"/>
      <c r="P68" s="93"/>
      <c r="Q68" s="93"/>
      <c r="R68" s="93"/>
      <c r="S68" s="93"/>
      <c r="T68" s="93"/>
    </row>
    <row r="69" spans="1:20" ht="27.75" customHeight="1" x14ac:dyDescent="0.2">
      <c r="A69" s="153" t="s">
        <v>262</v>
      </c>
      <c r="B69" s="151">
        <v>52</v>
      </c>
      <c r="C69" s="151">
        <v>10080173716</v>
      </c>
      <c r="D69" s="114" t="s">
        <v>100</v>
      </c>
      <c r="E69" s="152">
        <v>38601</v>
      </c>
      <c r="F69" s="117" t="s">
        <v>61</v>
      </c>
      <c r="G69" s="117" t="s">
        <v>101</v>
      </c>
      <c r="H69" s="231"/>
      <c r="I69" s="231"/>
      <c r="J69" s="149" t="str">
        <f t="shared" si="0"/>
        <v/>
      </c>
      <c r="K69" s="95"/>
      <c r="L69" s="112"/>
      <c r="M69" s="100">
        <v>0.50358159722222229</v>
      </c>
      <c r="N69" s="97">
        <v>0.48958333333333098</v>
      </c>
    </row>
    <row r="70" spans="1:20" ht="27.75" customHeight="1" x14ac:dyDescent="0.2">
      <c r="A70" s="153" t="s">
        <v>262</v>
      </c>
      <c r="B70" s="151">
        <v>58</v>
      </c>
      <c r="C70" s="151">
        <v>10104090276</v>
      </c>
      <c r="D70" s="114" t="s">
        <v>236</v>
      </c>
      <c r="E70" s="152">
        <v>38803</v>
      </c>
      <c r="F70" s="117" t="s">
        <v>168</v>
      </c>
      <c r="G70" s="117" t="s">
        <v>101</v>
      </c>
      <c r="H70" s="231"/>
      <c r="I70" s="231"/>
      <c r="J70" s="149" t="str">
        <f t="shared" si="0"/>
        <v/>
      </c>
      <c r="K70" s="95"/>
      <c r="L70" s="112"/>
      <c r="M70" s="100">
        <v>0.53275300925925928</v>
      </c>
      <c r="N70" s="97">
        <v>0.51874999999999505</v>
      </c>
    </row>
    <row r="71" spans="1:20" ht="27.75" customHeight="1" x14ac:dyDescent="0.2">
      <c r="A71" s="153" t="s">
        <v>262</v>
      </c>
      <c r="B71" s="151">
        <v>15</v>
      </c>
      <c r="C71" s="151">
        <v>10076267343</v>
      </c>
      <c r="D71" s="114" t="s">
        <v>246</v>
      </c>
      <c r="E71" s="152">
        <v>38365</v>
      </c>
      <c r="F71" s="117" t="s">
        <v>169</v>
      </c>
      <c r="G71" s="117" t="s">
        <v>219</v>
      </c>
      <c r="H71" s="231"/>
      <c r="I71" s="231"/>
      <c r="J71" s="149" t="str">
        <f t="shared" si="0"/>
        <v/>
      </c>
      <c r="K71" s="95"/>
      <c r="L71" s="112"/>
      <c r="M71" s="100">
        <v>0.49877986111111111</v>
      </c>
      <c r="N71" s="97">
        <v>0.48472222222222</v>
      </c>
    </row>
    <row r="72" spans="1:20" ht="27.75" customHeight="1" x14ac:dyDescent="0.2">
      <c r="A72" s="153" t="s">
        <v>262</v>
      </c>
      <c r="B72" s="151">
        <v>21</v>
      </c>
      <c r="C72" s="117"/>
      <c r="D72" s="114" t="s">
        <v>249</v>
      </c>
      <c r="E72" s="152">
        <v>38894</v>
      </c>
      <c r="F72" s="117" t="s">
        <v>169</v>
      </c>
      <c r="G72" s="117" t="s">
        <v>219</v>
      </c>
      <c r="H72" s="231"/>
      <c r="I72" s="231"/>
      <c r="J72" s="149" t="str">
        <f t="shared" si="0"/>
        <v/>
      </c>
      <c r="K72" s="94"/>
      <c r="L72" s="113"/>
      <c r="M72" s="99">
        <v>0.47586527777777782</v>
      </c>
      <c r="N72" s="97">
        <v>0.46180555555555503</v>
      </c>
      <c r="O72" s="93"/>
      <c r="P72" s="93"/>
      <c r="Q72" s="93"/>
      <c r="R72" s="93"/>
      <c r="S72" s="93"/>
      <c r="T72" s="93"/>
    </row>
    <row r="73" spans="1:20" ht="27.75" customHeight="1" x14ac:dyDescent="0.2">
      <c r="A73" s="153" t="s">
        <v>262</v>
      </c>
      <c r="B73" s="151">
        <v>17</v>
      </c>
      <c r="C73" s="117"/>
      <c r="D73" s="114" t="s">
        <v>250</v>
      </c>
      <c r="E73" s="152">
        <v>38616</v>
      </c>
      <c r="F73" s="117" t="s">
        <v>169</v>
      </c>
      <c r="G73" s="117" t="s">
        <v>219</v>
      </c>
      <c r="H73" s="231"/>
      <c r="I73" s="231"/>
      <c r="J73" s="149" t="str">
        <f t="shared" si="0"/>
        <v/>
      </c>
      <c r="K73" s="94"/>
      <c r="L73" s="113"/>
      <c r="M73" s="99">
        <v>0.47798148148148151</v>
      </c>
      <c r="N73" s="97">
        <v>0.46388888888888902</v>
      </c>
      <c r="O73" s="93"/>
      <c r="P73" s="93"/>
      <c r="Q73" s="93"/>
      <c r="R73" s="93"/>
      <c r="S73" s="93"/>
      <c r="T73" s="93"/>
    </row>
    <row r="74" spans="1:20" ht="27.75" customHeight="1" x14ac:dyDescent="0.2">
      <c r="A74" s="153" t="s">
        <v>262</v>
      </c>
      <c r="B74" s="151">
        <v>13</v>
      </c>
      <c r="C74" s="117"/>
      <c r="D74" s="114" t="s">
        <v>251</v>
      </c>
      <c r="E74" s="152">
        <v>38831</v>
      </c>
      <c r="F74" s="117" t="s">
        <v>169</v>
      </c>
      <c r="G74" s="117" t="s">
        <v>219</v>
      </c>
      <c r="H74" s="231"/>
      <c r="I74" s="231"/>
      <c r="J74" s="149" t="str">
        <f t="shared" si="0"/>
        <v/>
      </c>
      <c r="K74" s="94"/>
      <c r="L74" s="113"/>
      <c r="M74" s="99">
        <v>0.4765949074074074</v>
      </c>
      <c r="N74" s="97">
        <v>0.46250000000000002</v>
      </c>
      <c r="O74" s="93"/>
      <c r="P74" s="93"/>
      <c r="Q74" s="93"/>
      <c r="R74" s="93"/>
      <c r="S74" s="93"/>
      <c r="T74" s="93"/>
    </row>
    <row r="75" spans="1:20" ht="27.75" customHeight="1" x14ac:dyDescent="0.2">
      <c r="A75" s="153" t="s">
        <v>262</v>
      </c>
      <c r="B75" s="151">
        <v>19</v>
      </c>
      <c r="C75" s="117"/>
      <c r="D75" s="114" t="s">
        <v>252</v>
      </c>
      <c r="E75" s="152">
        <v>39009</v>
      </c>
      <c r="F75" s="117" t="s">
        <v>169</v>
      </c>
      <c r="G75" s="117" t="s">
        <v>219</v>
      </c>
      <c r="H75" s="231"/>
      <c r="I75" s="231"/>
      <c r="J75" s="149" t="str">
        <f t="shared" si="0"/>
        <v/>
      </c>
      <c r="K75" s="95"/>
      <c r="L75" s="112"/>
      <c r="M75" s="100">
        <v>0.51411296296296294</v>
      </c>
      <c r="N75" s="97">
        <v>0.499999999999997</v>
      </c>
    </row>
    <row r="76" spans="1:20" ht="27.75" customHeight="1" x14ac:dyDescent="0.2">
      <c r="A76" s="153" t="s">
        <v>262</v>
      </c>
      <c r="B76" s="151">
        <v>20</v>
      </c>
      <c r="C76" s="117"/>
      <c r="D76" s="114" t="s">
        <v>253</v>
      </c>
      <c r="E76" s="152">
        <v>38496</v>
      </c>
      <c r="F76" s="117" t="s">
        <v>169</v>
      </c>
      <c r="G76" s="117" t="s">
        <v>219</v>
      </c>
      <c r="H76" s="231"/>
      <c r="I76" s="231"/>
      <c r="J76" s="149" t="str">
        <f t="shared" si="0"/>
        <v/>
      </c>
      <c r="K76" s="95"/>
      <c r="L76" s="112"/>
      <c r="M76" s="100">
        <v>0.48636828703703699</v>
      </c>
      <c r="N76" s="97">
        <v>0.47222222222222099</v>
      </c>
    </row>
    <row r="77" spans="1:20" ht="27.75" customHeight="1" x14ac:dyDescent="0.2">
      <c r="A77" s="153" t="s">
        <v>263</v>
      </c>
      <c r="B77" s="151">
        <v>12</v>
      </c>
      <c r="C77" s="117"/>
      <c r="D77" s="114" t="s">
        <v>242</v>
      </c>
      <c r="E77" s="152">
        <v>38993</v>
      </c>
      <c r="F77" s="117" t="s">
        <v>169</v>
      </c>
      <c r="G77" s="117" t="s">
        <v>219</v>
      </c>
      <c r="H77" s="231"/>
      <c r="I77" s="231"/>
      <c r="J77" s="149" t="str">
        <f t="shared" si="0"/>
        <v/>
      </c>
      <c r="K77" s="95"/>
      <c r="L77" s="112"/>
      <c r="M77" s="100">
        <v>0.48707696759259256</v>
      </c>
      <c r="N77" s="97">
        <v>0.47291666666666499</v>
      </c>
    </row>
    <row r="78" spans="1:20" ht="27.75" customHeight="1" x14ac:dyDescent="0.2">
      <c r="A78" s="153" t="s">
        <v>263</v>
      </c>
      <c r="B78" s="151">
        <v>26</v>
      </c>
      <c r="C78" s="117"/>
      <c r="D78" s="114" t="s">
        <v>247</v>
      </c>
      <c r="E78" s="152">
        <v>38631</v>
      </c>
      <c r="F78" s="117" t="s">
        <v>169</v>
      </c>
      <c r="G78" s="117" t="s">
        <v>207</v>
      </c>
      <c r="H78" s="231"/>
      <c r="I78" s="231"/>
      <c r="J78" s="149" t="str">
        <f t="shared" si="0"/>
        <v/>
      </c>
      <c r="K78" s="95"/>
      <c r="L78" s="112"/>
      <c r="M78" s="100">
        <v>0.53015787037037032</v>
      </c>
      <c r="N78" s="97">
        <v>0.51597222222221795</v>
      </c>
    </row>
    <row r="79" spans="1:20" ht="27.75" customHeight="1" thickBot="1" x14ac:dyDescent="0.25">
      <c r="A79" s="233" t="s">
        <v>263</v>
      </c>
      <c r="B79" s="154">
        <v>30</v>
      </c>
      <c r="C79" s="155"/>
      <c r="D79" s="156" t="s">
        <v>248</v>
      </c>
      <c r="E79" s="157">
        <v>38721</v>
      </c>
      <c r="F79" s="155" t="s">
        <v>168</v>
      </c>
      <c r="G79" s="155" t="s">
        <v>207</v>
      </c>
      <c r="H79" s="232"/>
      <c r="I79" s="232"/>
      <c r="J79" s="158" t="str">
        <f t="shared" si="0"/>
        <v/>
      </c>
      <c r="K79" s="159"/>
      <c r="L79" s="160"/>
      <c r="M79" s="99">
        <v>0.4787929398148148</v>
      </c>
      <c r="N79" s="97">
        <v>0.46458333333333302</v>
      </c>
      <c r="O79" s="93"/>
      <c r="P79" s="93"/>
      <c r="Q79" s="93"/>
      <c r="R79" s="93"/>
      <c r="S79" s="93"/>
      <c r="T79" s="93"/>
    </row>
    <row r="80" spans="1:20" ht="7.5" customHeight="1" thickTop="1" thickBot="1" x14ac:dyDescent="0.25">
      <c r="A80" s="106"/>
      <c r="B80" s="107"/>
      <c r="C80" s="107"/>
      <c r="D80" s="108"/>
      <c r="E80" s="109"/>
      <c r="F80" s="102"/>
      <c r="G80" s="110"/>
      <c r="H80" s="111"/>
      <c r="I80" s="111"/>
      <c r="J80" s="111"/>
      <c r="K80" s="111"/>
      <c r="L80" s="111"/>
    </row>
    <row r="81" spans="1:12" ht="11.25" customHeight="1" thickTop="1" x14ac:dyDescent="0.2">
      <c r="A81" s="223" t="s">
        <v>49</v>
      </c>
      <c r="B81" s="224"/>
      <c r="C81" s="224"/>
      <c r="D81" s="224"/>
      <c r="E81" s="118"/>
      <c r="F81" s="118"/>
      <c r="G81" s="224" t="s">
        <v>50</v>
      </c>
      <c r="H81" s="224"/>
      <c r="I81" s="224"/>
      <c r="J81" s="224"/>
      <c r="K81" s="224"/>
      <c r="L81" s="225"/>
    </row>
    <row r="82" spans="1:12" ht="11.25" customHeight="1" x14ac:dyDescent="0.2">
      <c r="A82" s="119" t="s">
        <v>264</v>
      </c>
      <c r="B82" s="120"/>
      <c r="C82" s="121"/>
      <c r="D82" s="120"/>
      <c r="E82" s="122"/>
      <c r="F82" s="123"/>
      <c r="G82" s="124" t="s">
        <v>177</v>
      </c>
      <c r="H82" s="125">
        <v>9</v>
      </c>
      <c r="I82" s="126"/>
      <c r="J82" s="127"/>
      <c r="K82" s="128" t="s">
        <v>178</v>
      </c>
      <c r="L82" s="129">
        <f>COUNTIF(F23:F79,"ЗМС")</f>
        <v>0</v>
      </c>
    </row>
    <row r="83" spans="1:12" ht="11.25" customHeight="1" x14ac:dyDescent="0.2">
      <c r="A83" s="119" t="s">
        <v>265</v>
      </c>
      <c r="B83" s="120"/>
      <c r="C83" s="130"/>
      <c r="D83" s="120"/>
      <c r="E83" s="131"/>
      <c r="F83" s="132"/>
      <c r="G83" s="133" t="s">
        <v>179</v>
      </c>
      <c r="H83" s="125">
        <f>H84+H89</f>
        <v>57</v>
      </c>
      <c r="I83" s="134"/>
      <c r="J83" s="135"/>
      <c r="K83" s="128" t="s">
        <v>180</v>
      </c>
      <c r="L83" s="129">
        <f>COUNTIF(F23:F79,"2 МСМК")</f>
        <v>0</v>
      </c>
    </row>
    <row r="84" spans="1:12" ht="11.25" customHeight="1" x14ac:dyDescent="0.2">
      <c r="A84" s="119" t="s">
        <v>188</v>
      </c>
      <c r="B84" s="120"/>
      <c r="C84" s="136"/>
      <c r="D84" s="120"/>
      <c r="E84" s="131"/>
      <c r="F84" s="132"/>
      <c r="G84" s="133" t="s">
        <v>181</v>
      </c>
      <c r="H84" s="125">
        <f>H85+H86+H87+H88</f>
        <v>54</v>
      </c>
      <c r="I84" s="134"/>
      <c r="J84" s="135"/>
      <c r="K84" s="128" t="s">
        <v>182</v>
      </c>
      <c r="L84" s="129">
        <f>COUNTIF(F68:F79,"МС")</f>
        <v>0</v>
      </c>
    </row>
    <row r="85" spans="1:12" ht="11.25" customHeight="1" x14ac:dyDescent="0.2">
      <c r="A85" s="119" t="s">
        <v>266</v>
      </c>
      <c r="B85" s="120"/>
      <c r="C85" s="136"/>
      <c r="D85" s="120"/>
      <c r="E85" s="131"/>
      <c r="F85" s="132"/>
      <c r="G85" s="133" t="s">
        <v>183</v>
      </c>
      <c r="H85" s="125">
        <f>COUNT(A23:A124)</f>
        <v>29</v>
      </c>
      <c r="I85" s="134"/>
      <c r="J85" s="135"/>
      <c r="K85" s="128" t="s">
        <v>61</v>
      </c>
      <c r="L85" s="129">
        <f>COUNTIF(F23:F80,"КМС")</f>
        <v>18</v>
      </c>
    </row>
    <row r="86" spans="1:12" ht="11.25" customHeight="1" x14ac:dyDescent="0.2">
      <c r="A86" s="119"/>
      <c r="B86" s="120"/>
      <c r="C86" s="136"/>
      <c r="D86" s="120"/>
      <c r="E86" s="131"/>
      <c r="F86" s="132"/>
      <c r="G86" s="133" t="s">
        <v>184</v>
      </c>
      <c r="H86" s="125">
        <f>COUNTIF(A23:A123,"ЛИМ")</f>
        <v>0</v>
      </c>
      <c r="I86" s="134"/>
      <c r="J86" s="135"/>
      <c r="K86" s="128" t="s">
        <v>170</v>
      </c>
      <c r="L86" s="129">
        <f>COUNTIF(F23:F81,"1 СР")</f>
        <v>7</v>
      </c>
    </row>
    <row r="87" spans="1:12" ht="11.25" customHeight="1" x14ac:dyDescent="0.2">
      <c r="A87" s="119"/>
      <c r="B87" s="120"/>
      <c r="C87" s="120"/>
      <c r="D87" s="120"/>
      <c r="E87" s="131"/>
      <c r="F87" s="132"/>
      <c r="G87" s="133" t="s">
        <v>185</v>
      </c>
      <c r="H87" s="125">
        <f>COUNTIF(A23:A123,"НФ")</f>
        <v>25</v>
      </c>
      <c r="I87" s="134"/>
      <c r="J87" s="135"/>
      <c r="K87" s="128" t="s">
        <v>169</v>
      </c>
      <c r="L87" s="129">
        <f>COUNTIF(F23:F82,"2 СР")</f>
        <v>24</v>
      </c>
    </row>
    <row r="88" spans="1:12" ht="11.25" customHeight="1" x14ac:dyDescent="0.2">
      <c r="A88" s="119"/>
      <c r="B88" s="120"/>
      <c r="C88" s="120"/>
      <c r="D88" s="120"/>
      <c r="E88" s="131"/>
      <c r="F88" s="132"/>
      <c r="G88" s="133" t="s">
        <v>186</v>
      </c>
      <c r="H88" s="125">
        <f>COUNTIF(A23:A123,"ДСКВ")</f>
        <v>0</v>
      </c>
      <c r="I88" s="134"/>
      <c r="J88" s="135"/>
      <c r="K88" s="128" t="s">
        <v>168</v>
      </c>
      <c r="L88" s="129">
        <f>COUNTIF(F23:F83,"3 СР")</f>
        <v>8</v>
      </c>
    </row>
    <row r="89" spans="1:12" ht="11.25" customHeight="1" x14ac:dyDescent="0.2">
      <c r="A89" s="119"/>
      <c r="B89" s="120"/>
      <c r="C89" s="120"/>
      <c r="D89" s="120"/>
      <c r="E89" s="137"/>
      <c r="F89" s="138"/>
      <c r="G89" s="133" t="s">
        <v>187</v>
      </c>
      <c r="H89" s="125">
        <f>COUNTIF(A23:A123,"НС")</f>
        <v>3</v>
      </c>
      <c r="I89" s="139"/>
      <c r="J89" s="140"/>
      <c r="K89" s="128" t="s">
        <v>176</v>
      </c>
      <c r="L89" s="129">
        <f>COUNTIF(F23:F84,"1 сп.юн.р.")</f>
        <v>0</v>
      </c>
    </row>
    <row r="90" spans="1:12" ht="11.25" customHeight="1" x14ac:dyDescent="0.2">
      <c r="A90" s="141"/>
      <c r="B90" s="107"/>
      <c r="C90" s="107"/>
      <c r="D90" s="108"/>
      <c r="E90" s="109"/>
      <c r="F90" s="102"/>
      <c r="G90" s="110"/>
      <c r="H90" s="111"/>
      <c r="I90" s="111"/>
      <c r="J90" s="111"/>
      <c r="K90" s="111"/>
      <c r="L90" s="142"/>
    </row>
    <row r="91" spans="1:12" ht="15.75" x14ac:dyDescent="0.2">
      <c r="A91" s="193" t="s">
        <v>51</v>
      </c>
      <c r="B91" s="194"/>
      <c r="C91" s="194"/>
      <c r="D91" s="194"/>
      <c r="E91" s="194" t="s">
        <v>52</v>
      </c>
      <c r="F91" s="194"/>
      <c r="G91" s="194"/>
      <c r="H91" s="194"/>
      <c r="I91" s="194" t="s">
        <v>53</v>
      </c>
      <c r="J91" s="194"/>
      <c r="K91" s="194"/>
      <c r="L91" s="195"/>
    </row>
    <row r="92" spans="1:12" x14ac:dyDescent="0.2">
      <c r="A92" s="214"/>
      <c r="B92" s="215"/>
      <c r="C92" s="215"/>
      <c r="D92" s="215"/>
      <c r="E92" s="215"/>
      <c r="F92" s="216"/>
      <c r="G92" s="216"/>
      <c r="H92" s="216"/>
      <c r="I92" s="216"/>
      <c r="J92" s="216"/>
      <c r="K92" s="216"/>
      <c r="L92" s="217"/>
    </row>
    <row r="93" spans="1:12" x14ac:dyDescent="0.2">
      <c r="A93" s="214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8"/>
    </row>
    <row r="94" spans="1:12" x14ac:dyDescent="0.2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5"/>
    </row>
    <row r="95" spans="1:12" x14ac:dyDescent="0.2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5"/>
    </row>
    <row r="96" spans="1:12" x14ac:dyDescent="0.2">
      <c r="A96" s="214"/>
      <c r="B96" s="215"/>
      <c r="C96" s="215"/>
      <c r="D96" s="215"/>
      <c r="E96" s="215"/>
      <c r="F96" s="219"/>
      <c r="G96" s="219"/>
      <c r="H96" s="219"/>
      <c r="I96" s="219"/>
      <c r="J96" s="219"/>
      <c r="K96" s="219"/>
      <c r="L96" s="220"/>
    </row>
    <row r="97" spans="1:12" ht="16.5" thickBot="1" x14ac:dyDescent="0.25">
      <c r="A97" s="211"/>
      <c r="B97" s="212"/>
      <c r="C97" s="212"/>
      <c r="D97" s="212"/>
      <c r="E97" s="212" t="str">
        <f>G17</f>
        <v>ЖДАНКИН К.В.(1К, г.Выкса)</v>
      </c>
      <c r="F97" s="212"/>
      <c r="G97" s="212"/>
      <c r="H97" s="212"/>
      <c r="I97" s="212" t="str">
        <f>G18</f>
        <v>ЖАРИНОВА О.В.(ЗК, г.Выкса)</v>
      </c>
      <c r="J97" s="212"/>
      <c r="K97" s="212"/>
      <c r="L97" s="213"/>
    </row>
    <row r="98" spans="1:12" ht="13.5" thickTop="1" x14ac:dyDescent="0.2"/>
  </sheetData>
  <sortState ref="A23:U120">
    <sortCondition ref="A23:A120"/>
  </sortState>
  <mergeCells count="46">
    <mergeCell ref="A81:D81"/>
    <mergeCell ref="G81:L81"/>
    <mergeCell ref="M21:M22"/>
    <mergeCell ref="N21:N22"/>
    <mergeCell ref="K21:K22"/>
    <mergeCell ref="I21:I22"/>
    <mergeCell ref="J21:J22"/>
    <mergeCell ref="A97:D97"/>
    <mergeCell ref="E97:H97"/>
    <mergeCell ref="I97:L97"/>
    <mergeCell ref="A92:E92"/>
    <mergeCell ref="F92:L92"/>
    <mergeCell ref="A93:E93"/>
    <mergeCell ref="F93:L93"/>
    <mergeCell ref="A96:E96"/>
    <mergeCell ref="F96:L96"/>
    <mergeCell ref="A91:D91"/>
    <mergeCell ref="E91:H91"/>
    <mergeCell ref="I91:L91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7:L7"/>
    <mergeCell ref="A1:L1"/>
    <mergeCell ref="A2:L2"/>
    <mergeCell ref="A5:L5"/>
    <mergeCell ref="A6:L6"/>
    <mergeCell ref="A3:L3"/>
    <mergeCell ref="A4:L4"/>
    <mergeCell ref="A8:L8"/>
    <mergeCell ref="H16:L16"/>
    <mergeCell ref="H17:L17"/>
    <mergeCell ref="H18:L18"/>
    <mergeCell ref="A13:D13"/>
    <mergeCell ref="A14:D14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2021-07-20T09:59:38Z</dcterms:modified>
</cp:coreProperties>
</file>