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MJ" sheetId="94" r:id="rId1"/>
  </sheets>
  <definedNames>
    <definedName name="_xlnm.Print_Titles" localSheetId="0">MJ!$21:$22</definedName>
    <definedName name="_xlnm.Print_Area" localSheetId="0">MJ!$A$1:$L$49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94" l="1"/>
  <c r="H38" i="94"/>
  <c r="L41" i="94"/>
  <c r="L40" i="94"/>
  <c r="L39" i="94"/>
  <c r="L38" i="94"/>
  <c r="L37" i="94"/>
  <c r="L36" i="94"/>
  <c r="L35" i="94"/>
  <c r="H42" i="94"/>
  <c r="H41" i="94"/>
  <c r="H40" i="94"/>
  <c r="H39" i="94"/>
  <c r="H36" i="94"/>
  <c r="K49" i="94" l="1"/>
  <c r="H49" i="94"/>
  <c r="E49" i="94"/>
  <c r="J31" i="94"/>
  <c r="J30" i="94"/>
  <c r="J29" i="94"/>
  <c r="J28" i="94"/>
  <c r="J27" i="94"/>
  <c r="J26" i="94"/>
  <c r="J25" i="94"/>
  <c r="J24" i="94"/>
  <c r="J23" i="94"/>
</calcChain>
</file>

<file path=xl/sharedStrings.xml><?xml version="1.0" encoding="utf-8"?>
<sst xmlns="http://schemas.openxmlformats.org/spreadsheetml/2006/main" count="101" uniqueCount="84">
  <si>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</si>
  <si>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</si>
  <si>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</si>
  <si>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</si>
  <si>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</si>
  <si>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</si>
  <si>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</si>
  <si>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</si>
  <si>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</si>
  <si>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</si>
  <si>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</si>
  <si>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</si>
  <si>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</si>
  <si>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</si>
  <si>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</si>
  <si>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</si>
  <si>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</si>
  <si>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</si>
  <si>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</si>
  <si>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</si>
  <si>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</si>
  <si>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</si>
  <si>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</si>
  <si>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</si>
  <si>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</si>
  <si>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</si>
  <si>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</si>
  <si>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</si>
  <si>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</si>
  <si>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</si>
  <si>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</si>
  <si>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</si>
  <si>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</si>
  <si>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</si>
  <si>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</si>
  <si>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Ростовская область</t>
  </si>
  <si>
    <t>Челябинская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</si>
  <si>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</si>
  <si>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</si>
  <si>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</si>
  <si>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</si>
  <si>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</si>
  <si>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 СР</t>
  </si>
  <si>
    <t>Лимит времени</t>
  </si>
  <si>
    <t>Удмуртская Республика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</si>
  <si>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</si>
  <si>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</si>
  <si>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</si>
  <si>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 xml:space="preserve">БЕСЧАСТНОВ А.А. (ВК, г. Москва) </t>
  </si>
  <si>
    <t>ОРЛОВ Ярослав</t>
  </si>
  <si>
    <t>АНИСИМОВ Алексей</t>
  </si>
  <si>
    <t>Чувашская Республика</t>
  </si>
  <si>
    <t>ПЛОСКОНЕНКО Кирилл</t>
  </si>
  <si>
    <t>ЗАВЬЯЛОВ Денис</t>
  </si>
  <si>
    <t>ДОРОНИН Станислав</t>
  </si>
  <si>
    <t>БЕЛОКРЫЛОВ Михаил</t>
  </si>
  <si>
    <t>ШУРПАЧ Ярослав</t>
  </si>
  <si>
    <t>МЕРЕЖУК Владислав</t>
  </si>
  <si>
    <t>УСТЬЯНЦЕВ Кирилл</t>
  </si>
  <si>
    <t>2 СР</t>
  </si>
  <si>
    <t>СУДЬЯ НА ФИНИШЕ</t>
  </si>
  <si>
    <t>ВСЕРОССИЙСКИЕ СОРЕВНОВАНИЯ</t>
  </si>
  <si>
    <t>ТЕБАЙКИН И.Г. (ВК, Московская обл.)</t>
  </si>
  <si>
    <t xml:space="preserve">ГЕОРГИЕВ В.М. (ВК, Чувашская Республика) </t>
  </si>
  <si>
    <t>ИВАНОВ Владислав</t>
  </si>
  <si>
    <t>3 СР</t>
  </si>
  <si>
    <t>НС</t>
  </si>
  <si>
    <t/>
  </si>
  <si>
    <t>маунтинбайк - велокросс</t>
  </si>
  <si>
    <t>МЕСТО ПРОВЕДЕНИЯ: г. Геленджик</t>
  </si>
  <si>
    <t>№ ВРВС: 0080101811Я</t>
  </si>
  <si>
    <t>№ ЕКП 2022: 4800</t>
  </si>
  <si>
    <t>НАЗВАНИЕ ТРАССЫ / РЕГ. НОМЕР: Архипо-Осиповка</t>
  </si>
  <si>
    <t>Осадки: солнечно</t>
  </si>
  <si>
    <t>ТЕХНИЧЕСКИЙ ДЕЛЕГАТ</t>
  </si>
  <si>
    <t>ВЫПОЛНЕНИЕ НТУ ЕВСК</t>
  </si>
  <si>
    <t>ИНФОРМАЦИЯ О ЖЮРИ И ГСК СОРЕВНОВАНИЙ:</t>
  </si>
  <si>
    <t>Юниоры 17-18 лет</t>
  </si>
  <si>
    <t>2,7 м / 5</t>
  </si>
  <si>
    <t>Температура: +9</t>
  </si>
  <si>
    <t>Влажность: 79%</t>
  </si>
  <si>
    <t>Ветер: 18 км/ч (ю)</t>
  </si>
  <si>
    <t>ДАТА ПРОВЕДЕНИЯ: 12 февраля 2022 года</t>
  </si>
  <si>
    <t>НАЧАЛО ГОНКИ: 12ч 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</si>
</sst>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19" fillId="0" borderId="0"/>
  </cellStyleXfs>
  <cellXfs count="16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2" fontId="5" fillId="0" borderId="39" xfId="0" applyNumberFormat="1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0" fontId="15" fillId="0" borderId="11" xfId="0" applyFont="1" applyBorder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12" fillId="2" borderId="27" xfId="0" applyFont="1" applyFill="1" applyBorder="1" applyAlignment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14" fontId="16" fillId="0" borderId="26" xfId="0" applyNumberFormat="1" applyFont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 wrapText="1"/>
    </xf>
    <xf numFmtId="21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18" fillId="0" borderId="26" xfId="8" applyFont="1" applyFill="1" applyBorder="1" applyAlignment="1">
      <alignment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14" fontId="16" fillId="0" borderId="31" xfId="0" applyNumberFormat="1" applyFont="1" applyBorder="1" applyAlignment="1">
      <alignment horizontal="center" vertical="center"/>
    </xf>
    <xf numFmtId="164" fontId="16" fillId="0" borderId="31" xfId="0" applyNumberFormat="1" applyFont="1" applyFill="1" applyBorder="1" applyAlignment="1">
      <alignment horizontal="center" vertical="center" wrapText="1"/>
    </xf>
    <xf numFmtId="0" fontId="18" fillId="0" borderId="31" xfId="8" applyFont="1" applyFill="1" applyBorder="1" applyAlignment="1">
      <alignment vertical="center" wrapText="1"/>
    </xf>
    <xf numFmtId="21" fontId="16" fillId="0" borderId="31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center" vertical="center"/>
    </xf>
    <xf numFmtId="0" fontId="16" fillId="0" borderId="31" xfId="0" applyNumberFormat="1" applyFont="1" applyFill="1" applyBorder="1" applyAlignment="1" applyProtection="1">
      <alignment horizontal="center" vertical="center"/>
    </xf>
    <xf numFmtId="0" fontId="16" fillId="0" borderId="31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9"/>
    <cellStyle name="Обычный 2 3" xfId="5"/>
    <cellStyle name="Обычный 3" xfId="7"/>
    <cellStyle name="Обычный 4" xfId="4"/>
    <cellStyle name="Обычный 5" xfId="10"/>
    <cellStyle name="Обычный_ID4938_RS_1" xfId="8"/>
    <cellStyle name="Обычный_Стартовый протокол Смирнов_20101106_Results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155574</xdr:colOff>
      <xdr:row>0</xdr:row>
      <xdr:rowOff>76200</xdr:rowOff>
    </xdr:from>
    <xdr:to>
      <xdr:col>2</xdr:col>
      <xdr:colOff>52314</xdr:colOff>
      <xdr:row>4</xdr:row>
      <xdr:rowOff>221816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CC9F2309-E8B4-DA47-8797-E223AFAA4F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4" y="76200"/>
          <a:ext cx="872212" cy="1012391"/>
        </a:xfrm>
        <a:prstGeom prst="rect">
          <a:avLst/>
        </a:prstGeom>
      </xdr:spPr>
    </xdr:pic>
    <xdr:clientData/>
  </xdr:twoCellAnchor>
  <xdr:twoCellAnchor editAs="oneCell">
    <xdr:from>
      <xdr:col>10</xdr:col>
      <xdr:colOff>534005</xdr:colOff>
      <xdr:row>0</xdr:row>
      <xdr:rowOff>112059</xdr:rowOff>
    </xdr:from>
    <xdr:to>
      <xdr:col>11</xdr:col>
      <xdr:colOff>1179419</xdr:colOff>
      <xdr:row>4</xdr:row>
      <xdr:rowOff>216443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6A7FF95B-ED1E-E743-85E3-A086184EF3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4740" y="112059"/>
          <a:ext cx="1527878" cy="958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50"/>
  <sheetViews>
    <sheetView tabSelected="1" view="pageBreakPreview" topLeftCell="A22" zoomScale="68" zoomScaleNormal="100" zoomScaleSheetLayoutView="68" workbookViewId="0">
      <selection activeCell="H38" sqref="H38"/>
    </sheetView>
  </sheetViews>
  <sheetFormatPr defaultColWidth="9.140625" defaultRowHeight="12.75" x14ac:dyDescent="0.2"/>
  <cols>
    <col min="1" max="1" width="7" style="1" customWidth="1"/>
    <col min="2" max="2" width="7.5703125" style="15" customWidth="1"/>
    <col min="3" max="3" width="15.5703125" style="15" customWidth="1"/>
    <col min="4" max="4" width="25.7109375" style="1" customWidth="1"/>
    <col min="5" max="5" width="11.7109375" style="1" customWidth="1"/>
    <col min="6" max="6" width="8.7109375" style="1" customWidth="1"/>
    <col min="7" max="7" width="22.42578125" style="1" customWidth="1"/>
    <col min="8" max="8" width="11.42578125" style="1" customWidth="1"/>
    <col min="9" max="9" width="12" style="1" customWidth="1"/>
    <col min="10" max="10" width="13.42578125" style="59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thickTop="1" x14ac:dyDescent="0.2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7" ht="15.75" customHeight="1" x14ac:dyDescent="0.2">
      <c r="A2" s="149" t="s">
        <v>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7" ht="15.75" customHeight="1" x14ac:dyDescent="0.2">
      <c r="A3" s="149" t="s">
        <v>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7" ht="21" x14ac:dyDescent="0.2">
      <c r="A4" s="149" t="s">
        <v>46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7" ht="21" x14ac:dyDescent="0.2">
      <c r="A5" s="149" t="s">
        <v>47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  <c r="O5" s="26"/>
    </row>
    <row r="6" spans="1:17" s="2" customFormat="1" ht="28.5" x14ac:dyDescent="0.2">
      <c r="A6" s="134" t="s">
        <v>61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6"/>
      <c r="Q6" s="26"/>
    </row>
    <row r="7" spans="1:17" s="2" customFormat="1" ht="18" customHeight="1" x14ac:dyDescent="0.2">
      <c r="A7" s="137" t="s">
        <v>15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7" s="2" customFormat="1" ht="4.5" customHeight="1" thickBot="1" x14ac:dyDescent="0.25">
      <c r="A8" s="140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1:17" ht="19.5" customHeight="1" thickTop="1" x14ac:dyDescent="0.2">
      <c r="A9" s="143" t="s">
        <v>19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1:17" ht="18" customHeight="1" x14ac:dyDescent="0.2">
      <c r="A10" s="109" t="s">
        <v>68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17" ht="19.5" customHeight="1" x14ac:dyDescent="0.2">
      <c r="A11" s="109" t="s">
        <v>77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7" ht="5.25" customHeight="1" x14ac:dyDescent="0.2">
      <c r="A12" s="112" t="s">
        <v>67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1:17" ht="15.75" x14ac:dyDescent="0.2">
      <c r="A13" s="50" t="s">
        <v>69</v>
      </c>
      <c r="B13" s="23"/>
      <c r="C13" s="23"/>
      <c r="D13" s="81"/>
      <c r="E13" s="5"/>
      <c r="F13" s="5"/>
      <c r="G13" s="38" t="s">
        <v>83</v>
      </c>
      <c r="H13" s="75"/>
      <c r="I13" s="5"/>
      <c r="J13" s="51"/>
      <c r="K13" s="34"/>
      <c r="L13" s="35" t="s">
        <v>70</v>
      </c>
    </row>
    <row r="14" spans="1:17" ht="15.75" x14ac:dyDescent="0.2">
      <c r="A14" s="20" t="s">
        <v>82</v>
      </c>
      <c r="B14" s="14"/>
      <c r="C14" s="14"/>
      <c r="D14" s="80"/>
      <c r="E14" s="6"/>
      <c r="F14" s="6"/>
      <c r="G14" s="7" t="s">
        <v>41</v>
      </c>
      <c r="H14" s="74"/>
      <c r="I14" s="6"/>
      <c r="J14" s="52"/>
      <c r="K14" s="36"/>
      <c r="L14" s="73" t="s">
        <v>71</v>
      </c>
    </row>
    <row r="15" spans="1:17" ht="15" x14ac:dyDescent="0.2">
      <c r="A15" s="115" t="s">
        <v>76</v>
      </c>
      <c r="B15" s="116"/>
      <c r="C15" s="116"/>
      <c r="D15" s="116"/>
      <c r="E15" s="116"/>
      <c r="F15" s="116"/>
      <c r="G15" s="117"/>
      <c r="H15" s="118" t="s">
        <v>1</v>
      </c>
      <c r="I15" s="116"/>
      <c r="J15" s="116"/>
      <c r="K15" s="116"/>
      <c r="L15" s="119"/>
    </row>
    <row r="16" spans="1:17" ht="15" x14ac:dyDescent="0.2">
      <c r="A16" s="21"/>
      <c r="B16" s="16"/>
      <c r="C16" s="16"/>
      <c r="D16" s="11"/>
      <c r="E16" s="12"/>
      <c r="F16" s="11"/>
      <c r="G16" s="13" t="s">
        <v>67</v>
      </c>
      <c r="H16" s="44" t="s">
        <v>72</v>
      </c>
      <c r="I16" s="8"/>
      <c r="J16" s="53"/>
      <c r="K16" s="8"/>
      <c r="L16" s="22"/>
    </row>
    <row r="17" spans="1:12" ht="15" x14ac:dyDescent="0.2">
      <c r="A17" s="21" t="s">
        <v>16</v>
      </c>
      <c r="B17" s="16"/>
      <c r="C17" s="16"/>
      <c r="D17" s="10"/>
      <c r="E17" s="12"/>
      <c r="F17" s="11"/>
      <c r="G17" s="13" t="s">
        <v>63</v>
      </c>
      <c r="H17" s="44" t="s">
        <v>39</v>
      </c>
      <c r="I17" s="8"/>
      <c r="J17" s="53"/>
      <c r="K17" s="8"/>
      <c r="L17" s="43"/>
    </row>
    <row r="18" spans="1:12" ht="15" x14ac:dyDescent="0.2">
      <c r="A18" s="21" t="s">
        <v>17</v>
      </c>
      <c r="B18" s="16"/>
      <c r="C18" s="16"/>
      <c r="D18" s="10"/>
      <c r="E18" s="12"/>
      <c r="F18" s="11"/>
      <c r="G18" s="13" t="s">
        <v>48</v>
      </c>
      <c r="H18" s="44" t="s">
        <v>40</v>
      </c>
      <c r="I18" s="8"/>
      <c r="J18" s="53"/>
      <c r="K18" s="8"/>
      <c r="L18" s="43"/>
    </row>
    <row r="19" spans="1:12" ht="16.5" thickBot="1" x14ac:dyDescent="0.25">
      <c r="A19" s="21" t="s">
        <v>14</v>
      </c>
      <c r="B19" s="17"/>
      <c r="C19" s="17"/>
      <c r="D19" s="9"/>
      <c r="E19" s="9"/>
      <c r="F19" s="9"/>
      <c r="G19" s="13" t="s">
        <v>62</v>
      </c>
      <c r="H19" s="44" t="s">
        <v>38</v>
      </c>
      <c r="I19" s="8"/>
      <c r="J19" s="53"/>
      <c r="K19" s="84">
        <v>13.5</v>
      </c>
      <c r="L19" s="22" t="s">
        <v>78</v>
      </c>
    </row>
    <row r="20" spans="1:12" ht="9.75" customHeight="1" thickTop="1" thickBot="1" x14ac:dyDescent="0.25">
      <c r="A20" s="28"/>
      <c r="B20" s="25"/>
      <c r="C20" s="25"/>
      <c r="D20" s="24"/>
      <c r="E20" s="24"/>
      <c r="F20" s="24"/>
      <c r="G20" s="24"/>
      <c r="H20" s="24"/>
      <c r="I20" s="24"/>
      <c r="J20" s="54"/>
      <c r="K20" s="24"/>
      <c r="L20" s="29"/>
    </row>
    <row r="21" spans="1:12" s="3" customFormat="1" ht="21" customHeight="1" thickTop="1" x14ac:dyDescent="0.2">
      <c r="A21" s="128" t="s">
        <v>6</v>
      </c>
      <c r="B21" s="124" t="s">
        <v>11</v>
      </c>
      <c r="C21" s="124" t="s">
        <v>34</v>
      </c>
      <c r="D21" s="124" t="s">
        <v>2</v>
      </c>
      <c r="E21" s="124" t="s">
        <v>33</v>
      </c>
      <c r="F21" s="124" t="s">
        <v>8</v>
      </c>
      <c r="G21" s="124" t="s">
        <v>12</v>
      </c>
      <c r="H21" s="124" t="s">
        <v>7</v>
      </c>
      <c r="I21" s="124" t="s">
        <v>22</v>
      </c>
      <c r="J21" s="126" t="s">
        <v>20</v>
      </c>
      <c r="K21" s="122" t="s">
        <v>75</v>
      </c>
      <c r="L21" s="132" t="s">
        <v>13</v>
      </c>
    </row>
    <row r="22" spans="1:12" s="3" customFormat="1" ht="13.5" customHeight="1" x14ac:dyDescent="0.2">
      <c r="A22" s="129"/>
      <c r="B22" s="125"/>
      <c r="C22" s="125"/>
      <c r="D22" s="125"/>
      <c r="E22" s="125"/>
      <c r="F22" s="125"/>
      <c r="G22" s="125"/>
      <c r="H22" s="125"/>
      <c r="I22" s="125"/>
      <c r="J22" s="127"/>
      <c r="K22" s="123"/>
      <c r="L22" s="133"/>
    </row>
    <row r="23" spans="1:12" s="4" customFormat="1" ht="26.25" customHeight="1" x14ac:dyDescent="0.2">
      <c r="A23" s="77">
        <v>1</v>
      </c>
      <c r="B23" s="39">
        <v>33</v>
      </c>
      <c r="C23" s="39">
        <v>10095011682</v>
      </c>
      <c r="D23" s="40" t="s">
        <v>50</v>
      </c>
      <c r="E23" s="85">
        <v>38343</v>
      </c>
      <c r="F23" s="31" t="s">
        <v>30</v>
      </c>
      <c r="G23" s="72" t="s">
        <v>51</v>
      </c>
      <c r="H23" s="71">
        <v>3.006944444444444E-2</v>
      </c>
      <c r="I23" s="71" t="s">
        <v>67</v>
      </c>
      <c r="J23" s="55">
        <f>IFERROR($K$19*3600/(HOUR(H23)*3600+MINUTE(H23)*60+SECOND(H23)),"")</f>
        <v>18.706697459584294</v>
      </c>
      <c r="K23" s="30"/>
      <c r="L23" s="37"/>
    </row>
    <row r="24" spans="1:12" s="4" customFormat="1" ht="26.25" customHeight="1" x14ac:dyDescent="0.2">
      <c r="A24" s="32">
        <v>2</v>
      </c>
      <c r="B24" s="39">
        <v>32</v>
      </c>
      <c r="C24" s="39">
        <v>10061528696</v>
      </c>
      <c r="D24" s="40" t="s">
        <v>49</v>
      </c>
      <c r="E24" s="85">
        <v>37987</v>
      </c>
      <c r="F24" s="31" t="s">
        <v>30</v>
      </c>
      <c r="G24" s="72" t="s">
        <v>23</v>
      </c>
      <c r="H24" s="71">
        <v>3.107638888888889E-2</v>
      </c>
      <c r="I24" s="71">
        <v>1.0069444444444492E-3</v>
      </c>
      <c r="J24" s="55">
        <f t="shared" ref="J24:J31" si="0">IFERROR($K$19*3600/(HOUR(H24)*3600+MINUTE(H24)*60+SECOND(H24)),"")</f>
        <v>18.100558659217878</v>
      </c>
      <c r="K24" s="30"/>
      <c r="L24" s="37"/>
    </row>
    <row r="25" spans="1:12" s="4" customFormat="1" ht="26.25" customHeight="1" x14ac:dyDescent="0.2">
      <c r="A25" s="32">
        <v>3</v>
      </c>
      <c r="B25" s="33">
        <v>35</v>
      </c>
      <c r="C25" s="39">
        <v>10083324394</v>
      </c>
      <c r="D25" s="40" t="s">
        <v>55</v>
      </c>
      <c r="E25" s="85">
        <v>38366</v>
      </c>
      <c r="F25" s="31" t="s">
        <v>30</v>
      </c>
      <c r="G25" s="72" t="s">
        <v>44</v>
      </c>
      <c r="H25" s="71">
        <v>3.1122685185185187E-2</v>
      </c>
      <c r="I25" s="71">
        <v>1.0532407407407469E-3</v>
      </c>
      <c r="J25" s="55">
        <f t="shared" si="0"/>
        <v>18.073633320937152</v>
      </c>
      <c r="K25" s="30"/>
      <c r="L25" s="37"/>
    </row>
    <row r="26" spans="1:12" s="4" customFormat="1" ht="26.25" customHeight="1" x14ac:dyDescent="0.2">
      <c r="A26" s="32">
        <v>4</v>
      </c>
      <c r="B26" s="33">
        <v>31</v>
      </c>
      <c r="C26" s="39">
        <v>10092258296</v>
      </c>
      <c r="D26" s="40" t="s">
        <v>58</v>
      </c>
      <c r="E26" s="85">
        <v>38190</v>
      </c>
      <c r="F26" s="31" t="s">
        <v>30</v>
      </c>
      <c r="G26" s="72" t="s">
        <v>36</v>
      </c>
      <c r="H26" s="71">
        <v>3.2372685185185185E-2</v>
      </c>
      <c r="I26" s="71">
        <v>2.3032407407407446E-3</v>
      </c>
      <c r="J26" s="55">
        <f t="shared" si="0"/>
        <v>17.375759742581337</v>
      </c>
      <c r="K26" s="30"/>
      <c r="L26" s="37"/>
    </row>
    <row r="27" spans="1:12" s="4" customFormat="1" ht="26.25" customHeight="1" x14ac:dyDescent="0.2">
      <c r="A27" s="32">
        <v>5</v>
      </c>
      <c r="B27" s="33">
        <v>36</v>
      </c>
      <c r="C27" s="39">
        <v>10092632556</v>
      </c>
      <c r="D27" s="40" t="s">
        <v>54</v>
      </c>
      <c r="E27" s="85">
        <v>38470</v>
      </c>
      <c r="F27" s="31" t="s">
        <v>30</v>
      </c>
      <c r="G27" s="72" t="s">
        <v>36</v>
      </c>
      <c r="H27" s="71">
        <v>3.3310185185185186E-2</v>
      </c>
      <c r="I27" s="71">
        <v>3.2407407407407454E-3</v>
      </c>
      <c r="J27" s="55">
        <f t="shared" si="0"/>
        <v>16.886726893676165</v>
      </c>
      <c r="K27" s="30"/>
      <c r="L27" s="37"/>
    </row>
    <row r="28" spans="1:12" s="4" customFormat="1" ht="26.25" customHeight="1" x14ac:dyDescent="0.2">
      <c r="A28" s="32">
        <v>6</v>
      </c>
      <c r="B28" s="33">
        <v>34</v>
      </c>
      <c r="C28" s="39">
        <v>10092633667</v>
      </c>
      <c r="D28" s="40" t="s">
        <v>53</v>
      </c>
      <c r="E28" s="85">
        <v>38432</v>
      </c>
      <c r="F28" s="31" t="s">
        <v>30</v>
      </c>
      <c r="G28" s="72" t="s">
        <v>36</v>
      </c>
      <c r="H28" s="71">
        <v>3.4548611111111113E-2</v>
      </c>
      <c r="I28" s="71">
        <v>4.479166666666673E-3</v>
      </c>
      <c r="J28" s="55">
        <f t="shared" si="0"/>
        <v>16.281407035175878</v>
      </c>
      <c r="K28" s="30"/>
      <c r="L28" s="37"/>
    </row>
    <row r="29" spans="1:12" s="4" customFormat="1" ht="26.25" customHeight="1" x14ac:dyDescent="0.2">
      <c r="A29" s="32">
        <v>7</v>
      </c>
      <c r="B29" s="33">
        <v>37</v>
      </c>
      <c r="C29" s="39">
        <v>10093597809</v>
      </c>
      <c r="D29" s="40" t="s">
        <v>52</v>
      </c>
      <c r="E29" s="85">
        <v>38524</v>
      </c>
      <c r="F29" s="31" t="s">
        <v>30</v>
      </c>
      <c r="G29" s="72" t="s">
        <v>36</v>
      </c>
      <c r="H29" s="71">
        <v>3.5208333333333335E-2</v>
      </c>
      <c r="I29" s="71">
        <v>5.1388888888888942E-3</v>
      </c>
      <c r="J29" s="55">
        <f t="shared" si="0"/>
        <v>15.976331360946746</v>
      </c>
      <c r="K29" s="30"/>
      <c r="L29" s="37"/>
    </row>
    <row r="30" spans="1:12" s="4" customFormat="1" ht="26.25" customHeight="1" x14ac:dyDescent="0.2">
      <c r="A30" s="32">
        <v>8</v>
      </c>
      <c r="B30" s="33">
        <v>39</v>
      </c>
      <c r="C30" s="39">
        <v>10119569153</v>
      </c>
      <c r="D30" s="40" t="s">
        <v>56</v>
      </c>
      <c r="E30" s="85">
        <v>38470</v>
      </c>
      <c r="F30" s="31" t="s">
        <v>59</v>
      </c>
      <c r="G30" s="72" t="s">
        <v>35</v>
      </c>
      <c r="H30" s="71">
        <v>3.5763888888888887E-2</v>
      </c>
      <c r="I30" s="71">
        <v>5.6944444444444464E-3</v>
      </c>
      <c r="J30" s="55">
        <f t="shared" si="0"/>
        <v>15.728155339805825</v>
      </c>
      <c r="K30" s="30"/>
      <c r="L30" s="37"/>
    </row>
    <row r="31" spans="1:12" s="4" customFormat="1" ht="26.25" customHeight="1" x14ac:dyDescent="0.2">
      <c r="A31" s="32">
        <v>9</v>
      </c>
      <c r="B31" s="33">
        <v>38</v>
      </c>
      <c r="C31" s="39">
        <v>10105987638</v>
      </c>
      <c r="D31" s="40" t="s">
        <v>57</v>
      </c>
      <c r="E31" s="85">
        <v>38394</v>
      </c>
      <c r="F31" s="31" t="s">
        <v>30</v>
      </c>
      <c r="G31" s="72" t="s">
        <v>35</v>
      </c>
      <c r="H31" s="71">
        <v>3.5960648148148151E-2</v>
      </c>
      <c r="I31" s="71">
        <v>5.891203703703711E-3</v>
      </c>
      <c r="J31" s="55">
        <f t="shared" si="0"/>
        <v>15.642098487286772</v>
      </c>
      <c r="K31" s="30"/>
      <c r="L31" s="37"/>
    </row>
    <row r="32" spans="1:12" s="4" customFormat="1" ht="26.25" customHeight="1" thickBot="1" x14ac:dyDescent="0.25">
      <c r="A32" s="89" t="s">
        <v>66</v>
      </c>
      <c r="B32" s="90">
        <v>40</v>
      </c>
      <c r="C32" s="91">
        <v>10113230104</v>
      </c>
      <c r="D32" s="92" t="s">
        <v>64</v>
      </c>
      <c r="E32" s="93">
        <v>38217</v>
      </c>
      <c r="F32" s="94" t="s">
        <v>42</v>
      </c>
      <c r="G32" s="98" t="s">
        <v>37</v>
      </c>
      <c r="H32" s="95"/>
      <c r="I32" s="95"/>
      <c r="J32" s="56"/>
      <c r="K32" s="96"/>
      <c r="L32" s="97"/>
    </row>
    <row r="33" spans="1:12" s="4" customFormat="1" ht="13.5" customHeight="1" thickTop="1" thickBot="1" x14ac:dyDescent="0.25">
      <c r="A33" s="99"/>
      <c r="B33" s="99"/>
      <c r="C33" s="100"/>
      <c r="D33" s="101"/>
      <c r="E33" s="102"/>
      <c r="F33" s="103"/>
      <c r="G33" s="104"/>
      <c r="H33" s="105"/>
      <c r="I33" s="105"/>
      <c r="J33" s="106"/>
      <c r="K33" s="107"/>
      <c r="L33" s="108"/>
    </row>
    <row r="34" spans="1:12" ht="15.75" thickTop="1" x14ac:dyDescent="0.2">
      <c r="A34" s="153" t="s">
        <v>4</v>
      </c>
      <c r="B34" s="130"/>
      <c r="C34" s="130"/>
      <c r="D34" s="130"/>
      <c r="E34" s="88"/>
      <c r="F34" s="88"/>
      <c r="G34" s="130" t="s">
        <v>5</v>
      </c>
      <c r="H34" s="130"/>
      <c r="I34" s="130"/>
      <c r="J34" s="130"/>
      <c r="K34" s="130"/>
      <c r="L34" s="131"/>
    </row>
    <row r="35" spans="1:12" x14ac:dyDescent="0.2">
      <c r="A35" s="41" t="s">
        <v>79</v>
      </c>
      <c r="B35" s="9"/>
      <c r="C35" s="76"/>
      <c r="D35" s="27"/>
      <c r="E35" s="60"/>
      <c r="F35" s="66"/>
      <c r="G35" s="45" t="s">
        <v>31</v>
      </c>
      <c r="H35" s="42">
        <v>5</v>
      </c>
      <c r="I35" s="60"/>
      <c r="J35" s="61"/>
      <c r="K35" s="57" t="s">
        <v>29</v>
      </c>
      <c r="L35" s="87">
        <f>COUNTIF(F18:F32,"ЗМС")</f>
        <v>0</v>
      </c>
    </row>
    <row r="36" spans="1:12" x14ac:dyDescent="0.2">
      <c r="A36" s="41" t="s">
        <v>80</v>
      </c>
      <c r="B36" s="9"/>
      <c r="C36" s="46"/>
      <c r="D36" s="27"/>
      <c r="E36" s="67"/>
      <c r="F36" s="68"/>
      <c r="G36" s="47" t="s">
        <v>24</v>
      </c>
      <c r="H36" s="161">
        <f>H37+H42</f>
        <v>10</v>
      </c>
      <c r="I36" s="62"/>
      <c r="J36" s="63"/>
      <c r="K36" s="58" t="s">
        <v>18</v>
      </c>
      <c r="L36" s="87">
        <f>COUNTIF(F18:F32,"МСМК")</f>
        <v>0</v>
      </c>
    </row>
    <row r="37" spans="1:12" x14ac:dyDescent="0.2">
      <c r="A37" s="41" t="s">
        <v>73</v>
      </c>
      <c r="B37" s="9"/>
      <c r="C37" s="49"/>
      <c r="D37" s="27"/>
      <c r="E37" s="67"/>
      <c r="F37" s="68"/>
      <c r="G37" s="47" t="s">
        <v>25</v>
      </c>
      <c r="H37" s="161">
        <f>H38+H40+H41+H39</f>
        <v>9</v>
      </c>
      <c r="I37" s="62"/>
      <c r="J37" s="63"/>
      <c r="K37" s="58" t="s">
        <v>21</v>
      </c>
      <c r="L37" s="87">
        <f>COUNTIF(F18:F32,"МС")</f>
        <v>0</v>
      </c>
    </row>
    <row r="38" spans="1:12" x14ac:dyDescent="0.2">
      <c r="A38" s="41" t="s">
        <v>81</v>
      </c>
      <c r="B38" s="9"/>
      <c r="C38" s="49"/>
      <c r="D38" s="27"/>
      <c r="E38" s="67"/>
      <c r="F38" s="68"/>
      <c r="G38" s="47" t="s">
        <v>26</v>
      </c>
      <c r="H38" s="161">
        <f>COUNT(A18:A32)</f>
        <v>9</v>
      </c>
      <c r="I38" s="62"/>
      <c r="J38" s="63"/>
      <c r="K38" s="58" t="s">
        <v>30</v>
      </c>
      <c r="L38" s="87">
        <f>COUNTIF(F18:F32,"КМС")</f>
        <v>8</v>
      </c>
    </row>
    <row r="39" spans="1:12" x14ac:dyDescent="0.2">
      <c r="A39" s="41"/>
      <c r="B39" s="9"/>
      <c r="C39" s="49"/>
      <c r="D39" s="27"/>
      <c r="E39" s="67"/>
      <c r="F39" s="68"/>
      <c r="G39" s="47" t="s">
        <v>43</v>
      </c>
      <c r="H39" s="27">
        <f>COUNTIF(A18:A32,"ЛИМ")</f>
        <v>0</v>
      </c>
      <c r="I39" s="62"/>
      <c r="J39" s="63"/>
      <c r="K39" s="78" t="s">
        <v>42</v>
      </c>
      <c r="L39" s="87">
        <f>COUNTIF(F18:F32,"1 СР")</f>
        <v>1</v>
      </c>
    </row>
    <row r="40" spans="1:12" x14ac:dyDescent="0.2">
      <c r="A40" s="41"/>
      <c r="B40" s="9"/>
      <c r="C40" s="9"/>
      <c r="D40" s="27"/>
      <c r="E40" s="67"/>
      <c r="F40" s="68"/>
      <c r="G40" s="47" t="s">
        <v>27</v>
      </c>
      <c r="H40" s="161">
        <f>COUNTIF(A18:A32,"НФ")</f>
        <v>0</v>
      </c>
      <c r="I40" s="62"/>
      <c r="J40" s="63"/>
      <c r="K40" s="58" t="s">
        <v>59</v>
      </c>
      <c r="L40" s="87">
        <f>COUNTIF(F18:F32,"2 СР")</f>
        <v>1</v>
      </c>
    </row>
    <row r="41" spans="1:12" x14ac:dyDescent="0.2">
      <c r="A41" s="41"/>
      <c r="B41" s="9"/>
      <c r="C41" s="9"/>
      <c r="D41" s="27"/>
      <c r="E41" s="67"/>
      <c r="F41" s="68"/>
      <c r="G41" s="47" t="s">
        <v>32</v>
      </c>
      <c r="H41" s="161">
        <f>COUNTIF(A18:A32,"ДСКВ")</f>
        <v>0</v>
      </c>
      <c r="I41" s="62"/>
      <c r="J41" s="63"/>
      <c r="K41" s="58" t="s">
        <v>65</v>
      </c>
      <c r="L41" s="87">
        <f>COUNTIF(F18:F32,"3 СР")</f>
        <v>0</v>
      </c>
    </row>
    <row r="42" spans="1:12" x14ac:dyDescent="0.2">
      <c r="A42" s="41"/>
      <c r="B42" s="9"/>
      <c r="C42" s="9"/>
      <c r="D42" s="27"/>
      <c r="E42" s="69"/>
      <c r="F42" s="70"/>
      <c r="G42" s="47" t="s">
        <v>28</v>
      </c>
      <c r="H42" s="161">
        <f>COUNTIF(A18:A32,"НС")</f>
        <v>1</v>
      </c>
      <c r="I42" s="64"/>
      <c r="J42" s="65"/>
      <c r="K42" s="58"/>
      <c r="L42" s="48"/>
    </row>
    <row r="43" spans="1:12" ht="9.75" customHeight="1" x14ac:dyDescent="0.2">
      <c r="A43" s="18"/>
      <c r="B43" s="83"/>
      <c r="C43" s="83"/>
      <c r="L43" s="19"/>
    </row>
    <row r="44" spans="1:12" x14ac:dyDescent="0.2">
      <c r="A44" s="152" t="s">
        <v>74</v>
      </c>
      <c r="B44" s="120"/>
      <c r="C44" s="120"/>
      <c r="D44" s="120"/>
      <c r="E44" s="120" t="s">
        <v>10</v>
      </c>
      <c r="F44" s="120"/>
      <c r="G44" s="120"/>
      <c r="H44" s="120" t="s">
        <v>3</v>
      </c>
      <c r="I44" s="120"/>
      <c r="J44" s="120"/>
      <c r="K44" s="120" t="s">
        <v>60</v>
      </c>
      <c r="L44" s="121"/>
    </row>
    <row r="45" spans="1:12" x14ac:dyDescent="0.2">
      <c r="A45" s="154"/>
      <c r="B45" s="155"/>
      <c r="C45" s="155"/>
      <c r="D45" s="155"/>
      <c r="E45" s="155"/>
      <c r="F45" s="156"/>
      <c r="G45" s="156"/>
      <c r="H45" s="156"/>
      <c r="I45" s="156"/>
      <c r="J45" s="156"/>
      <c r="K45" s="156"/>
      <c r="L45" s="157"/>
    </row>
    <row r="46" spans="1:12" x14ac:dyDescent="0.2">
      <c r="A46" s="82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79"/>
    </row>
    <row r="47" spans="1:12" x14ac:dyDescent="0.2">
      <c r="A47" s="82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79"/>
    </row>
    <row r="48" spans="1:12" x14ac:dyDescent="0.2">
      <c r="A48" s="82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79"/>
    </row>
    <row r="49" spans="1:12" ht="13.5" thickBot="1" x14ac:dyDescent="0.25">
      <c r="A49" s="158"/>
      <c r="B49" s="159"/>
      <c r="C49" s="159"/>
      <c r="D49" s="159"/>
      <c r="E49" s="159" t="str">
        <f>G17</f>
        <v xml:space="preserve">ГЕОРГИЕВ В.М. (ВК, Чувашская Республика) </v>
      </c>
      <c r="F49" s="159"/>
      <c r="G49" s="159"/>
      <c r="H49" s="159" t="str">
        <f>G18</f>
        <v xml:space="preserve">БЕСЧАСТНОВ А.А. (ВК, г. Москва) </v>
      </c>
      <c r="I49" s="159"/>
      <c r="J49" s="159"/>
      <c r="K49" s="159" t="str">
        <f>G19</f>
        <v>ТЕБАЙКИН И.Г. (ВК, Московская обл.)</v>
      </c>
      <c r="L49" s="160"/>
    </row>
    <row r="50" spans="1:12" ht="13.5" thickTop="1" x14ac:dyDescent="0.2"/>
  </sheetData>
  <mergeCells count="38">
    <mergeCell ref="A45:E45"/>
    <mergeCell ref="F45:L45"/>
    <mergeCell ref="A49:D49"/>
    <mergeCell ref="E49:G49"/>
    <mergeCell ref="H49:J49"/>
    <mergeCell ref="K49:L49"/>
    <mergeCell ref="E21:E22"/>
    <mergeCell ref="A44:D44"/>
    <mergeCell ref="F21:F22"/>
    <mergeCell ref="G21:G22"/>
    <mergeCell ref="H21:H22"/>
    <mergeCell ref="A34:D34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5:G15"/>
    <mergeCell ref="H15:L15"/>
    <mergeCell ref="E44:G44"/>
    <mergeCell ref="H44:J44"/>
    <mergeCell ref="K44:L44"/>
    <mergeCell ref="K21:K22"/>
    <mergeCell ref="I21:I22"/>
    <mergeCell ref="J21:J22"/>
    <mergeCell ref="D21:D22"/>
    <mergeCell ref="A21:A22"/>
    <mergeCell ref="B21:B22"/>
    <mergeCell ref="C21:C22"/>
    <mergeCell ref="G34:L34"/>
    <mergeCell ref="L21:L22"/>
  </mergeCells>
  <phoneticPr fontId="20" type="noConversion"/>
  <conditionalFormatting sqref="B50:B1048576 B40:B43 B20:B33">
    <cfRule type="duplicateValues" dxfId="8" priority="13"/>
  </conditionalFormatting>
  <conditionalFormatting sqref="B35:B39">
    <cfRule type="duplicateValues" dxfId="7" priority="9"/>
  </conditionalFormatting>
  <conditionalFormatting sqref="B15">
    <cfRule type="duplicateValues" dxfId="6" priority="3"/>
  </conditionalFormatting>
  <conditionalFormatting sqref="B2">
    <cfRule type="duplicateValues" dxfId="5" priority="6"/>
  </conditionalFormatting>
  <conditionalFormatting sqref="B3">
    <cfRule type="duplicateValues" dxfId="4" priority="5"/>
  </conditionalFormatting>
  <conditionalFormatting sqref="B4">
    <cfRule type="duplicateValues" dxfId="3" priority="4"/>
  </conditionalFormatting>
  <conditionalFormatting sqref="B1 B6:B7 B9:B11 B13:B14 B16:B19">
    <cfRule type="duplicateValues" dxfId="2" priority="7"/>
  </conditionalFormatting>
  <conditionalFormatting sqref="B49">
    <cfRule type="duplicateValues" dxfId="1" priority="1"/>
  </conditionalFormatting>
  <conditionalFormatting sqref="B44:B48">
    <cfRule type="duplicateValues" dxfId="0" priority="2"/>
  </conditionalFormatting>
  <printOptions horizontalCentered="1"/>
  <pageMargins left="0.25" right="0.25" top="0.25" bottom="0.25" header="0.15748031496063" footer="0.118110236220472"/>
  <pageSetup paperSize="256"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MJ</vt:lpstr>
      <vt:lpstr>MJ!Заголовки_для_печати</vt:lpstr>
      <vt:lpstr>MJ!Область_печати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2022-02-13T11:55:11Z</cp:lastPrinted>
  <dcterms:created xsi:type="dcterms:W3CDTF">1996-10-08T23:32:33Z</dcterms:created>
  <dcterms:modified xsi:type="dcterms:W3CDTF">2022-03-24T12:57:27Z</dcterms:modified>
</cp:coreProperties>
</file>