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"/>
    </mc:Choice>
  </mc:AlternateContent>
  <xr:revisionPtr revIDLastSave="0" documentId="8_{1EA6C020-14E1-4AD4-9B77-FF0B0493A32E}" xr6:coauthVersionLast="47" xr6:coauthVersionMax="47" xr10:uidLastSave="{00000000-0000-0000-0000-000000000000}"/>
  <bookViews>
    <workbookView xWindow="-108" yWindow="-108" windowWidth="23256" windowHeight="12456" tabRatio="789" xr2:uid="{00000000-000D-0000-FFFF-FFFF00000000}"/>
  </bookViews>
  <sheets>
    <sheet name="многодневная гонка" sheetId="100" r:id="rId1"/>
  </sheets>
  <definedNames>
    <definedName name="_xlnm.Print_Titles" localSheetId="0">'многодневная гонка'!$21:$22</definedName>
    <definedName name="_xlnm.Print_Area" localSheetId="0">'многодневная гонка'!$A$1:$L$72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3" i="100" l="1"/>
  <c r="H59" i="100"/>
  <c r="H58" i="100"/>
  <c r="L59" i="100"/>
  <c r="H62" i="100"/>
  <c r="H60" i="100"/>
  <c r="I29" i="100"/>
  <c r="I45" i="100"/>
  <c r="J45" i="100"/>
  <c r="L58" i="100"/>
  <c r="H61" i="100"/>
  <c r="J24" i="100" l="1"/>
  <c r="J25" i="100"/>
  <c r="J26" i="100"/>
  <c r="J27" i="100"/>
  <c r="J28" i="100"/>
  <c r="J29" i="100"/>
  <c r="J30" i="100"/>
  <c r="J31" i="100"/>
  <c r="J32" i="100"/>
  <c r="J33" i="100"/>
  <c r="J34" i="100"/>
  <c r="J35" i="100"/>
  <c r="J36" i="100"/>
  <c r="J37" i="100"/>
  <c r="J38" i="100"/>
  <c r="J39" i="100"/>
  <c r="J40" i="100"/>
  <c r="J41" i="100"/>
  <c r="J42" i="100"/>
  <c r="J43" i="100"/>
  <c r="J44" i="100"/>
  <c r="I25" i="100"/>
  <c r="I26" i="100"/>
  <c r="I27" i="100"/>
  <c r="I28" i="100"/>
  <c r="I30" i="100"/>
  <c r="I31" i="100"/>
  <c r="I32" i="100"/>
  <c r="I33" i="100"/>
  <c r="I34" i="100"/>
  <c r="I35" i="100"/>
  <c r="I36" i="100"/>
  <c r="I37" i="100"/>
  <c r="I38" i="100"/>
  <c r="I39" i="100"/>
  <c r="I40" i="100"/>
  <c r="I41" i="100"/>
  <c r="I42" i="100"/>
  <c r="I43" i="100"/>
  <c r="I44" i="100"/>
  <c r="I24" i="100"/>
  <c r="I72" i="100"/>
  <c r="E72" i="100"/>
  <c r="L63" i="100"/>
  <c r="L62" i="100"/>
  <c r="L61" i="100"/>
  <c r="L60" i="100"/>
  <c r="L57" i="100"/>
  <c r="H64" i="100"/>
  <c r="H63" i="100"/>
</calcChain>
</file>

<file path=xl/sharedStrings.xml><?xml version="1.0" encoding="utf-8"?>
<sst xmlns="http://schemas.openxmlformats.org/spreadsheetml/2006/main" count="182" uniqueCount="119">
  <si>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</si>
  <si>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</si>
  <si>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</si>
  <si>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</si>
  <si>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</si>
  <si>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</si>
  <si>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</si>
  <si>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</si>
  <si>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</si>
  <si>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</si>
  <si>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</si>
  <si>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</si>
  <si>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</si>
  <si>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</si>
  <si>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</si>
  <si>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</si>
  <si>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</si>
  <si>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</si>
  <si>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</si>
  <si>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</si>
  <si>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</si>
  <si>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</si>
  <si>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</si>
  <si>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</si>
  <si>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МС</t>
  </si>
  <si>
    <t>ВЫПОЛНЕНИЕ НТУ ЕВСК</t>
  </si>
  <si>
    <t>ОТСТАВАНИЕ</t>
  </si>
  <si>
    <t>Температура</t>
  </si>
  <si>
    <t>Влажность</t>
  </si>
  <si>
    <t>Осадки</t>
  </si>
  <si>
    <t>Ветер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</si>
  <si>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</si>
  <si>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</si>
  <si>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</si>
  <si>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</si>
  <si>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</si>
  <si>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</si>
  <si>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</si>
  <si>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</si>
  <si>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</si>
  <si>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</si>
  <si>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UCI ID</t>
  </si>
  <si>
    <t>НАЗВАНИЕ ТРАССЫ / РЕГ. НОМЕР:</t>
  </si>
  <si>
    <t>МАКСИМАЛЬНЫЙ ПЕРЕПАД (HD):</t>
  </si>
  <si>
    <t>СУММА ПОЛОЖИТЕЛЬНЫХ ПЕРЕПАДОВ ВЫСОТЫ НА ДИСТАНЦИИ (ТС):</t>
  </si>
  <si>
    <t>1 СР</t>
  </si>
  <si>
    <t>Лимит времени</t>
  </si>
  <si>
    <t>НФ</t>
  </si>
  <si>
    <t>2 СР</t>
  </si>
  <si>
    <t>3 СР</t>
  </si>
  <si>
    <t>Республика Адыгея</t>
  </si>
  <si>
    <t>шоссе - многодневная гонка</t>
  </si>
  <si>
    <t>НАЧАЛО ГОНКИ:</t>
  </si>
  <si>
    <t>ОКОНЧАНИЕ ГОНКИ:</t>
  </si>
  <si>
    <t>№ ВРВС: 0080671811Я</t>
  </si>
  <si>
    <t>ДИСТАНЦИЯ: ЭТАПОВ</t>
  </si>
  <si>
    <t>Самарская область</t>
  </si>
  <si>
    <t>Новосибирская область</t>
  </si>
  <si>
    <t>Азаров С.Н. (ВК, Санкт‐Петербург)</t>
  </si>
  <si>
    <t>Москва</t>
  </si>
  <si>
    <t>Ростовская область</t>
  </si>
  <si>
    <t>Московская область</t>
  </si>
  <si>
    <t>ВК</t>
  </si>
  <si>
    <t>Министерство Чеченской Республики по ФК, спорту и молодежной политике</t>
  </si>
  <si>
    <t>Министерство физической культуры и спорта КЧР, Комитет Республики Адыгея по физической культуре и спорту</t>
  </si>
  <si>
    <t>Министерство физической культуры и спорта РСО‐Алания, Министерство спорта Кабардино‐Балкарской Республики</t>
  </si>
  <si>
    <r>
      <t xml:space="preserve">МЕСТО ПРОВЕДЕНИЯ: </t>
    </r>
    <r>
      <rPr>
        <b/>
        <sz val="8"/>
        <rFont val="Calibri"/>
        <family val="2"/>
        <charset val="204"/>
        <scheme val="minor"/>
      </rPr>
      <t>Чеченская Респ., Респ. Северная Осетия‐Алания, Кабардино‐Балкарская Респ., 
Карачаево‐Черкесская Респ., Респ. Адыгея</t>
    </r>
  </si>
  <si>
    <t>Стародубцев А.Ю. (ВК, Хабаровский край)</t>
  </si>
  <si>
    <t>Никандров А.О. (ВК, Ямало‐Ненецкий АО)</t>
  </si>
  <si>
    <t>ДАТА ПРОВЕДЕНИЯ: 05-16 сентября 2023 г.</t>
  </si>
  <si>
    <t>10</t>
  </si>
  <si>
    <t>Санкт‐Петербург</t>
  </si>
  <si>
    <t>Тюменская область</t>
  </si>
  <si>
    <t>Республика Беларусь</t>
  </si>
  <si>
    <t>Орловская область</t>
  </si>
  <si>
    <t>Республика Крым</t>
  </si>
  <si>
    <t>Саратовская область</t>
  </si>
  <si>
    <t>не финишировал 10 этап</t>
  </si>
  <si>
    <t>не стартовал 9 этап</t>
  </si>
  <si>
    <t>ВСЕРОССИЙСКИЕ СОРЕВНОВАНИЯ</t>
  </si>
  <si>
    <t>№ ЕКП 2023: 31333</t>
  </si>
  <si>
    <t>Юниоры 17-18 лет</t>
  </si>
  <si>
    <t>ЯРОШ Владислав</t>
  </si>
  <si>
    <t>ШИШКОВ Степан</t>
  </si>
  <si>
    <t>МАЛЬЦЕВ Даниил</t>
  </si>
  <si>
    <t>МИШАНКОВ Максим</t>
  </si>
  <si>
    <t>КОСАРЕВ Сергей</t>
  </si>
  <si>
    <t>САДЫКОВ Ильяс</t>
  </si>
  <si>
    <t>БЕЛИКОВ Никита</t>
  </si>
  <si>
    <t>ЗОТОВ Арсентий</t>
  </si>
  <si>
    <t>ОДИНЕЦ Вадим</t>
  </si>
  <si>
    <t>ИВАНКОВ Ян</t>
  </si>
  <si>
    <t>ГРЕБЕНЮКОВ Никита</t>
  </si>
  <si>
    <t>Краснодарский край</t>
  </si>
  <si>
    <t>ШИНКАРЕЦКИЙ Виталий</t>
  </si>
  <si>
    <t>САРОЯН Артур</t>
  </si>
  <si>
    <t>ПРОШКИН Артем</t>
  </si>
  <si>
    <t>БУДИГАЙ Александр</t>
  </si>
  <si>
    <t>КАТАРЖНОВ Михаил</t>
  </si>
  <si>
    <t>ШМАТОВ Никита</t>
  </si>
  <si>
    <t>УЖЕВКО Роман</t>
  </si>
  <si>
    <t>САПРОНОВ Петр</t>
  </si>
  <si>
    <t>Смоленская область</t>
  </si>
  <si>
    <t>МИТЮКОВ Ярослав</t>
  </si>
  <si>
    <t>МЫЦОВ Данила</t>
  </si>
  <si>
    <t>ЕПИФАНОВ Вячеслав</t>
  </si>
  <si>
    <t>ЗИМАНОВ Олег</t>
  </si>
  <si>
    <t>МУКАДЯСОВ Роберт</t>
  </si>
  <si>
    <t>ШАРАПА Иван</t>
  </si>
  <si>
    <t>Калининградская область</t>
  </si>
  <si>
    <t>БЕЛОУСОВ Иван</t>
  </si>
  <si>
    <t>ЕЛФИМОВ Илья</t>
  </si>
  <si>
    <t>АВЕРИН Валентин</t>
  </si>
  <si>
    <t>БОНДАРЕНКО Мирон</t>
  </si>
  <si>
    <t>ПЕРЕПЕЛИЦА Вадим</t>
  </si>
  <si>
    <t>МАМУЛИН Дмитрий</t>
  </si>
  <si>
    <t>не финишировал 7 этап</t>
  </si>
  <si>
    <t>РОМАНОВ Андрей</t>
  </si>
  <si>
    <t>не стартовал 4 этап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</si>
</sst>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"/>
    <numFmt numFmtId="165" formatCode="hh:mm:ss"/>
    <numFmt numFmtId="166" formatCode="dd\.mm\.yyyy;@"/>
  </numFmts>
  <fonts count="24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sz val="8"/>
      <name val="Arial"/>
      <family val="2"/>
      <charset val="204"/>
    </font>
    <font>
      <b/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1" fillId="0" borderId="0"/>
    <xf numFmtId="0" fontId="18" fillId="0" borderId="0"/>
    <xf numFmtId="0" fontId="2" fillId="0" borderId="0"/>
  </cellStyleXfs>
  <cellXfs count="154">
    <xf numFmtId="0" fontId="0" fillId="0" borderId="0" xfId="0"/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3" fillId="0" borderId="5" xfId="0" applyFont="1" applyBorder="1" applyAlignment="1">
      <alignment horizontal="right" vertical="center"/>
    </xf>
    <xf numFmtId="0" fontId="12" fillId="0" borderId="5" xfId="0" applyFont="1" applyBorder="1" applyAlignment="1">
      <alignment vertical="center"/>
    </xf>
    <xf numFmtId="0" fontId="13" fillId="0" borderId="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49" fontId="13" fillId="0" borderId="17" xfId="0" applyNumberFormat="1" applyFont="1" applyBorder="1" applyAlignment="1">
      <alignment horizontal="right" vertical="center"/>
    </xf>
    <xf numFmtId="0" fontId="5" fillId="0" borderId="30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0" xfId="0" applyFont="1"/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right" vertical="center"/>
    </xf>
    <xf numFmtId="0" fontId="16" fillId="0" borderId="1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/>
    </xf>
    <xf numFmtId="0" fontId="13" fillId="0" borderId="17" xfId="0" applyFont="1" applyBorder="1" applyAlignment="1">
      <alignment horizontal="right" vertical="center"/>
    </xf>
    <xf numFmtId="0" fontId="9" fillId="0" borderId="4" xfId="0" applyFont="1" applyBorder="1" applyAlignment="1">
      <alignment horizontal="left" vertical="center"/>
    </xf>
    <xf numFmtId="49" fontId="5" fillId="0" borderId="5" xfId="0" applyNumberFormat="1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9" fontId="5" fillId="0" borderId="5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2" fontId="13" fillId="0" borderId="2" xfId="0" applyNumberFormat="1" applyFont="1" applyBorder="1" applyAlignment="1">
      <alignment vertical="center"/>
    </xf>
    <xf numFmtId="2" fontId="13" fillId="0" borderId="3" xfId="0" applyNumberFormat="1" applyFont="1" applyBorder="1" applyAlignment="1">
      <alignment vertical="center"/>
    </xf>
    <xf numFmtId="2" fontId="13" fillId="0" borderId="5" xfId="0" applyNumberFormat="1" applyFont="1" applyBorder="1" applyAlignment="1">
      <alignment vertical="center"/>
    </xf>
    <xf numFmtId="2" fontId="5" fillId="0" borderId="30" xfId="0" applyNumberFormat="1" applyFont="1" applyBorder="1" applyAlignment="1">
      <alignment vertical="center"/>
    </xf>
    <xf numFmtId="2" fontId="16" fillId="0" borderId="1" xfId="0" applyNumberFormat="1" applyFont="1" applyBorder="1" applyAlignment="1">
      <alignment horizontal="center" vertical="center"/>
    </xf>
    <xf numFmtId="2" fontId="16" fillId="0" borderId="0" xfId="0" applyNumberFormat="1" applyFont="1" applyAlignment="1">
      <alignment vertical="center" wrapText="1"/>
    </xf>
    <xf numFmtId="2" fontId="5" fillId="0" borderId="4" xfId="0" applyNumberFormat="1" applyFont="1" applyBorder="1" applyAlignment="1">
      <alignment vertical="center"/>
    </xf>
    <xf numFmtId="2" fontId="5" fillId="0" borderId="0" xfId="0" applyNumberFormat="1" applyFont="1" applyAlignment="1">
      <alignment vertical="center"/>
    </xf>
    <xf numFmtId="0" fontId="5" fillId="0" borderId="33" xfId="0" applyFont="1" applyBorder="1" applyAlignment="1">
      <alignment vertical="center"/>
    </xf>
    <xf numFmtId="2" fontId="5" fillId="0" borderId="34" xfId="0" applyNumberFormat="1" applyFont="1" applyBorder="1" applyAlignment="1">
      <alignment vertical="center"/>
    </xf>
    <xf numFmtId="49" fontId="5" fillId="0" borderId="35" xfId="0" applyNumberFormat="1" applyFont="1" applyBorder="1" applyAlignment="1">
      <alignment vertical="center"/>
    </xf>
    <xf numFmtId="2" fontId="5" fillId="0" borderId="36" xfId="0" applyNumberFormat="1" applyFont="1" applyBorder="1" applyAlignment="1">
      <alignment vertical="center"/>
    </xf>
    <xf numFmtId="49" fontId="5" fillId="0" borderId="37" xfId="0" applyNumberFormat="1" applyFont="1" applyBorder="1" applyAlignment="1">
      <alignment vertical="center"/>
    </xf>
    <xf numFmtId="2" fontId="5" fillId="0" borderId="38" xfId="0" applyNumberFormat="1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16" fillId="0" borderId="5" xfId="0" applyFont="1" applyBorder="1" applyAlignment="1">
      <alignment horizontal="center" vertical="center"/>
    </xf>
    <xf numFmtId="165" fontId="16" fillId="0" borderId="1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2" fontId="16" fillId="0" borderId="39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2" fillId="0" borderId="13" xfId="0" applyFont="1" applyBorder="1" applyAlignment="1">
      <alignment horizontal="right" vertical="center"/>
    </xf>
    <xf numFmtId="0" fontId="12" fillId="0" borderId="3" xfId="0" applyFont="1" applyBorder="1" applyAlignment="1">
      <alignment horizontal="right" vertical="center"/>
    </xf>
    <xf numFmtId="0" fontId="12" fillId="0" borderId="11" xfId="0" applyFont="1" applyBorder="1" applyAlignment="1">
      <alignment horizontal="right" vertical="center"/>
    </xf>
    <xf numFmtId="165" fontId="16" fillId="0" borderId="39" xfId="0" applyNumberFormat="1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166" fontId="16" fillId="0" borderId="1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166" fontId="16" fillId="0" borderId="39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1" fontId="19" fillId="0" borderId="1" xfId="8" applyNumberFormat="1" applyFont="1" applyBorder="1" applyAlignment="1">
      <alignment horizontal="left" vertical="center" wrapText="1"/>
    </xf>
    <xf numFmtId="166" fontId="16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16" fillId="0" borderId="0" xfId="0" applyFont="1" applyAlignment="1">
      <alignment horizontal="center" vertical="center" wrapText="1"/>
    </xf>
    <xf numFmtId="164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166" fontId="16" fillId="0" borderId="39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5" fontId="16" fillId="0" borderId="1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14" fontId="16" fillId="0" borderId="1" xfId="0" applyNumberFormat="1" applyFont="1" applyBorder="1" applyAlignment="1">
      <alignment horizontal="center" vertical="center" wrapText="1"/>
    </xf>
    <xf numFmtId="14" fontId="19" fillId="0" borderId="1" xfId="8" applyNumberFormat="1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14" fontId="13" fillId="0" borderId="0" xfId="0" applyNumberFormat="1" applyFont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20" fillId="0" borderId="0" xfId="9" applyFont="1" applyAlignment="1">
      <alignment horizontal="left" vertical="center" wrapText="1"/>
    </xf>
    <xf numFmtId="0" fontId="5" fillId="0" borderId="6" xfId="0" quotePrefix="1" applyFont="1" applyBorder="1" applyAlignment="1">
      <alignment horizontal="left" vertical="center"/>
    </xf>
    <xf numFmtId="9" fontId="5" fillId="0" borderId="6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6" fillId="0" borderId="39" xfId="0" applyFont="1" applyBorder="1" applyAlignment="1">
      <alignment horizontal="left" vertical="center"/>
    </xf>
    <xf numFmtId="14" fontId="19" fillId="0" borderId="39" xfId="8" applyNumberFormat="1" applyFont="1" applyBorder="1" applyAlignment="1">
      <alignment horizontal="center" vertical="center" wrapText="1"/>
    </xf>
    <xf numFmtId="165" fontId="16" fillId="0" borderId="39" xfId="0" applyNumberFormat="1" applyFont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6" fillId="2" borderId="23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24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0" fontId="6" fillId="2" borderId="24" xfId="3" applyFont="1" applyFill="1" applyBorder="1" applyAlignment="1">
      <alignment horizontal="left" vertical="center" wrapText="1"/>
    </xf>
    <xf numFmtId="0" fontId="6" fillId="2" borderId="1" xfId="3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2" fontId="6" fillId="2" borderId="24" xfId="3" applyNumberFormat="1" applyFont="1" applyFill="1" applyBorder="1" applyAlignment="1">
      <alignment horizontal="center" vertical="center" wrapText="1"/>
    </xf>
    <xf numFmtId="2" fontId="6" fillId="2" borderId="1" xfId="3" applyNumberFormat="1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6" fontId="19" fillId="0" borderId="1" xfId="9" applyNumberFormat="1" applyFont="1" applyBorder="1" applyAlignment="1">
      <alignment horizontal="center" vertical="center" wrapText="1"/>
    </xf>
    <xf numFmtId="46" fontId="16" fillId="0" borderId="1" xfId="0" applyNumberFormat="1" applyFont="1" applyBorder="1" applyAlignment="1">
      <alignment horizontal="center" vertical="center" wrapText="1"/>
    </xf>
  </cellXfs>
  <cellStyles count="10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3" xfId="7" xr:uid="{00000000-0005-0000-0000-000005000000}"/>
    <cellStyle name="Обычный 4" xfId="4" xr:uid="{00000000-0005-0000-0000-000006000000}"/>
    <cellStyle name="Обычный_ID4938_RS" xfId="8" xr:uid="{00000000-0005-0000-0000-000007000000}"/>
    <cellStyle name="Обычный_ID4938_RS_1" xfId="9" xr:uid="{00000000-0005-0000-0000-000008000000}"/>
    <cellStyle name="Обычный_Стартовый протокол Смирнов_20101106_Results" xfId="3" xr:uid="{00000000-0005-0000-0000-000009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91439</xdr:colOff>
      <xdr:row>0</xdr:row>
      <xdr:rowOff>83820</xdr:rowOff>
    </xdr:from>
    <xdr:to>
      <xdr:col>2</xdr:col>
      <xdr:colOff>30480</xdr:colOff>
      <xdr:row>2</xdr:row>
      <xdr:rowOff>15240</xdr:rowOff>
    </xdr:to>
    <xdr:pic>
      <xdr:nvPicPr>
        <xdr:cNvPr id="9" name="image1.jpeg">
          <a:extLst>
            <a:ext uri="{FF2B5EF4-FFF2-40B4-BE49-F238E27FC236}">
              <a16:creationId xmlns:a16="http://schemas.microsoft.com/office/drawing/2014/main" id="{094636E1-12F1-47C4-A75C-2DDEE949B92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2058"/>
        <a:stretch/>
      </xdr:blipFill>
      <xdr:spPr>
        <a:xfrm>
          <a:off x="91439" y="83820"/>
          <a:ext cx="899161" cy="586740"/>
        </a:xfrm>
        <a:prstGeom prst="rect">
          <a:avLst/>
        </a:prstGeom>
      </xdr:spPr>
    </xdr:pic>
    <xdr:clientData/>
  </xdr:twoCellAnchor>
  <xdr:twoCellAnchor editAs="oneCell">
    <xdr:from>
      <xdr:col>11</xdr:col>
      <xdr:colOff>502920</xdr:colOff>
      <xdr:row>0</xdr:row>
      <xdr:rowOff>79915</xdr:rowOff>
    </xdr:from>
    <xdr:to>
      <xdr:col>11</xdr:col>
      <xdr:colOff>1912619</xdr:colOff>
      <xdr:row>1</xdr:row>
      <xdr:rowOff>281082</xdr:rowOff>
    </xdr:to>
    <xdr:pic>
      <xdr:nvPicPr>
        <xdr:cNvPr id="11" name="image2.jpeg">
          <a:extLst>
            <a:ext uri="{FF2B5EF4-FFF2-40B4-BE49-F238E27FC236}">
              <a16:creationId xmlns:a16="http://schemas.microsoft.com/office/drawing/2014/main" id="{0AAD3C17-DE5D-4B4C-94A0-F7361FB8EB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49940" y="79915"/>
          <a:ext cx="1409699" cy="528827"/>
        </a:xfrm>
        <a:prstGeom prst="rect">
          <a:avLst/>
        </a:prstGeom>
      </xdr:spPr>
    </xdr:pic>
    <xdr:clientData/>
  </xdr:twoCellAnchor>
  <xdr:twoCellAnchor>
    <xdr:from>
      <xdr:col>2</xdr:col>
      <xdr:colOff>205740</xdr:colOff>
      <xdr:row>0</xdr:row>
      <xdr:rowOff>30480</xdr:rowOff>
    </xdr:from>
    <xdr:to>
      <xdr:col>3</xdr:col>
      <xdr:colOff>220979</xdr:colOff>
      <xdr:row>2</xdr:row>
      <xdr:rowOff>30480</xdr:rowOff>
    </xdr:to>
    <xdr:pic>
      <xdr:nvPicPr>
        <xdr:cNvPr id="12" name="image1.jpeg">
          <a:extLst>
            <a:ext uri="{FF2B5EF4-FFF2-40B4-BE49-F238E27FC236}">
              <a16:creationId xmlns:a16="http://schemas.microsoft.com/office/drawing/2014/main" id="{33D5E90E-CC9A-4105-803A-749E300A56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5860" y="30480"/>
          <a:ext cx="929639" cy="6553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6">
    <tabColor theme="3" tint="-0.249977111117893"/>
    <pageSetUpPr fitToPage="1"/>
  </sheetPr>
  <dimension ref="A1:Q73"/>
  <sheetViews>
    <sheetView tabSelected="1" view="pageBreakPreview" topLeftCell="A29" zoomScaleNormal="100" zoomScaleSheetLayoutView="100" workbookViewId="0">
      <selection activeCell="H46" sqref="H46"/>
    </sheetView>
  </sheetViews>
  <sheetFormatPr defaultColWidth="9.33203125" defaultRowHeight="13.8" x14ac:dyDescent="0.25"/>
  <cols>
    <col min="1" max="1" width="7" style="1" customWidth="1"/>
    <col min="2" max="2" width="7" style="58" customWidth="1"/>
    <col min="3" max="3" width="13.33203125" style="58" customWidth="1"/>
    <col min="4" max="4" width="24.109375" style="100" customWidth="1"/>
    <col min="5" max="5" width="14" style="83" customWidth="1"/>
    <col min="6" max="6" width="9.44140625" style="1" customWidth="1"/>
    <col min="7" max="7" width="25.88671875" style="1" customWidth="1"/>
    <col min="8" max="8" width="11.44140625" style="1" customWidth="1"/>
    <col min="9" max="9" width="13.33203125" style="1" customWidth="1"/>
    <col min="10" max="10" width="12.109375" style="44" customWidth="1"/>
    <col min="11" max="11" width="14.6640625" style="1" customWidth="1"/>
    <col min="12" max="12" width="29.44140625" style="1" bestFit="1" customWidth="1"/>
    <col min="13" max="16384" width="9.33203125" style="1"/>
  </cols>
  <sheetData>
    <row r="1" spans="1:17" ht="25.8" customHeight="1" x14ac:dyDescent="0.25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7" ht="25.8" customHeight="1" x14ac:dyDescent="0.25">
      <c r="A2" s="110" t="s">
        <v>63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1:17" ht="25.8" customHeight="1" x14ac:dyDescent="0.25">
      <c r="A3" s="110" t="s">
        <v>65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</row>
    <row r="4" spans="1:17" ht="25.8" customHeight="1" x14ac:dyDescent="0.25">
      <c r="A4" s="110" t="s">
        <v>64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</row>
    <row r="5" spans="1:17" ht="25.8" customHeight="1" x14ac:dyDescent="0.3">
      <c r="A5" s="110" t="s">
        <v>11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O5" s="20"/>
    </row>
    <row r="6" spans="1:17" s="2" customFormat="1" ht="28.8" x14ac:dyDescent="0.3">
      <c r="A6" s="111" t="s">
        <v>79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Q6" s="20"/>
    </row>
    <row r="7" spans="1:17" s="2" customFormat="1" ht="18" customHeight="1" x14ac:dyDescent="0.25">
      <c r="A7" s="112" t="s">
        <v>17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</row>
    <row r="8" spans="1:17" s="2" customFormat="1" ht="4.5" customHeight="1" thickBot="1" x14ac:dyDescent="0.3">
      <c r="A8" s="113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</row>
    <row r="9" spans="1:17" ht="19.5" customHeight="1" thickTop="1" x14ac:dyDescent="0.25">
      <c r="A9" s="114" t="s">
        <v>22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6"/>
    </row>
    <row r="10" spans="1:17" ht="18" customHeight="1" x14ac:dyDescent="0.25">
      <c r="A10" s="117" t="s">
        <v>51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9"/>
    </row>
    <row r="11" spans="1:17" ht="19.5" customHeight="1" x14ac:dyDescent="0.25">
      <c r="A11" s="117" t="s">
        <v>81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9"/>
    </row>
    <row r="12" spans="1:17" ht="5.25" customHeight="1" x14ac:dyDescent="0.25">
      <c r="A12" s="107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9"/>
    </row>
    <row r="13" spans="1:17" ht="20.399999999999999" customHeight="1" x14ac:dyDescent="0.25">
      <c r="A13" s="122" t="s">
        <v>66</v>
      </c>
      <c r="B13" s="123"/>
      <c r="C13" s="123"/>
      <c r="D13" s="123"/>
      <c r="E13" s="123"/>
      <c r="F13" s="123"/>
      <c r="G13" s="26" t="s">
        <v>52</v>
      </c>
      <c r="H13" s="5"/>
      <c r="I13" s="5"/>
      <c r="J13" s="37"/>
      <c r="K13" s="26"/>
      <c r="L13" s="62" t="s">
        <v>54</v>
      </c>
    </row>
    <row r="14" spans="1:17" ht="14.4" x14ac:dyDescent="0.25">
      <c r="A14" s="56" t="s">
        <v>69</v>
      </c>
      <c r="B14" s="11"/>
      <c r="C14" s="11"/>
      <c r="D14" s="91"/>
      <c r="E14" s="11"/>
      <c r="F14" s="6"/>
      <c r="G14" s="63" t="s">
        <v>53</v>
      </c>
      <c r="H14" s="6"/>
      <c r="I14" s="6"/>
      <c r="J14" s="38"/>
      <c r="K14" s="63"/>
      <c r="L14" s="64" t="s">
        <v>80</v>
      </c>
    </row>
    <row r="15" spans="1:17" ht="14.4" x14ac:dyDescent="0.25">
      <c r="A15" s="120" t="s">
        <v>10</v>
      </c>
      <c r="B15" s="105"/>
      <c r="C15" s="105"/>
      <c r="D15" s="105"/>
      <c r="E15" s="105"/>
      <c r="F15" s="105"/>
      <c r="G15" s="121"/>
      <c r="H15" s="104" t="s">
        <v>1</v>
      </c>
      <c r="I15" s="105"/>
      <c r="J15" s="105"/>
      <c r="K15" s="105"/>
      <c r="L15" s="106"/>
    </row>
    <row r="16" spans="1:17" ht="14.4" x14ac:dyDescent="0.25">
      <c r="A16" s="16" t="s">
        <v>18</v>
      </c>
      <c r="B16" s="12"/>
      <c r="C16" s="12"/>
      <c r="D16" s="92"/>
      <c r="E16" s="85"/>
      <c r="F16" s="10"/>
      <c r="G16" s="9"/>
      <c r="H16" s="30" t="s">
        <v>42</v>
      </c>
      <c r="I16" s="7"/>
      <c r="J16" s="39"/>
      <c r="K16" s="7"/>
      <c r="L16" s="17"/>
    </row>
    <row r="17" spans="1:12" ht="14.4" x14ac:dyDescent="0.25">
      <c r="A17" s="16" t="s">
        <v>19</v>
      </c>
      <c r="B17" s="12"/>
      <c r="C17" s="12"/>
      <c r="D17" s="93"/>
      <c r="E17" s="85"/>
      <c r="F17" s="10"/>
      <c r="G17" s="9" t="s">
        <v>67</v>
      </c>
      <c r="H17" s="30" t="s">
        <v>43</v>
      </c>
      <c r="I17" s="7"/>
      <c r="J17" s="39"/>
      <c r="K17" s="7"/>
      <c r="L17" s="29"/>
    </row>
    <row r="18" spans="1:12" ht="14.4" x14ac:dyDescent="0.25">
      <c r="A18" s="16" t="s">
        <v>20</v>
      </c>
      <c r="B18" s="12"/>
      <c r="C18" s="12"/>
      <c r="D18" s="93"/>
      <c r="E18" s="85"/>
      <c r="F18" s="10"/>
      <c r="G18" s="9" t="s">
        <v>68</v>
      </c>
      <c r="H18" s="30" t="s">
        <v>44</v>
      </c>
      <c r="I18" s="7"/>
      <c r="J18" s="39"/>
      <c r="K18" s="7"/>
      <c r="L18" s="29"/>
    </row>
    <row r="19" spans="1:12" ht="16.2" thickBot="1" x14ac:dyDescent="0.3">
      <c r="A19" s="16" t="s">
        <v>16</v>
      </c>
      <c r="B19" s="13"/>
      <c r="C19" s="13"/>
      <c r="D19" s="36"/>
      <c r="E19" s="13"/>
      <c r="F19" s="8"/>
      <c r="G19" s="9" t="s">
        <v>58</v>
      </c>
      <c r="H19" s="30" t="s">
        <v>55</v>
      </c>
      <c r="I19" s="7"/>
      <c r="J19" s="39"/>
      <c r="K19" s="54">
        <v>1068.22</v>
      </c>
      <c r="L19" s="17" t="s">
        <v>70</v>
      </c>
    </row>
    <row r="20" spans="1:12" ht="9.75" customHeight="1" thickTop="1" thickBot="1" x14ac:dyDescent="0.3">
      <c r="A20" s="21"/>
      <c r="B20" s="19"/>
      <c r="C20" s="19"/>
      <c r="D20" s="94"/>
      <c r="E20" s="19"/>
      <c r="F20" s="18"/>
      <c r="G20" s="18"/>
      <c r="H20" s="18"/>
      <c r="I20" s="18"/>
      <c r="J20" s="40"/>
      <c r="K20" s="18"/>
      <c r="L20" s="22"/>
    </row>
    <row r="21" spans="1:12" s="3" customFormat="1" ht="21" customHeight="1" thickTop="1" x14ac:dyDescent="0.25">
      <c r="A21" s="124" t="s">
        <v>7</v>
      </c>
      <c r="B21" s="126" t="s">
        <v>13</v>
      </c>
      <c r="C21" s="126" t="s">
        <v>41</v>
      </c>
      <c r="D21" s="128" t="s">
        <v>2</v>
      </c>
      <c r="E21" s="126" t="s">
        <v>40</v>
      </c>
      <c r="F21" s="126" t="s">
        <v>9</v>
      </c>
      <c r="G21" s="126" t="s">
        <v>14</v>
      </c>
      <c r="H21" s="126" t="s">
        <v>8</v>
      </c>
      <c r="I21" s="126" t="s">
        <v>26</v>
      </c>
      <c r="J21" s="134" t="s">
        <v>23</v>
      </c>
      <c r="K21" s="136" t="s">
        <v>25</v>
      </c>
      <c r="L21" s="138" t="s">
        <v>15</v>
      </c>
    </row>
    <row r="22" spans="1:12" s="3" customFormat="1" ht="13.5" customHeight="1" x14ac:dyDescent="0.25">
      <c r="A22" s="125"/>
      <c r="B22" s="127"/>
      <c r="C22" s="127"/>
      <c r="D22" s="129"/>
      <c r="E22" s="127"/>
      <c r="F22" s="127"/>
      <c r="G22" s="127"/>
      <c r="H22" s="127"/>
      <c r="I22" s="127"/>
      <c r="J22" s="135"/>
      <c r="K22" s="137"/>
      <c r="L22" s="139"/>
    </row>
    <row r="23" spans="1:12" s="4" customFormat="1" ht="18" x14ac:dyDescent="0.25">
      <c r="A23" s="67" t="s">
        <v>62</v>
      </c>
      <c r="B23" s="27">
        <v>132</v>
      </c>
      <c r="C23" s="74">
        <v>10079412264</v>
      </c>
      <c r="D23" s="75" t="s">
        <v>82</v>
      </c>
      <c r="E23" s="86">
        <v>38705</v>
      </c>
      <c r="F23" s="71" t="s">
        <v>37</v>
      </c>
      <c r="G23" s="27" t="s">
        <v>73</v>
      </c>
      <c r="H23" s="152">
        <v>1.0338541666666667</v>
      </c>
      <c r="I23" s="55"/>
      <c r="J23" s="41">
        <f>$K$19/((H23*24))</f>
        <v>43.051687657430733</v>
      </c>
      <c r="K23" s="23"/>
      <c r="L23" s="25"/>
    </row>
    <row r="24" spans="1:12" s="4" customFormat="1" ht="18" x14ac:dyDescent="0.25">
      <c r="A24" s="24">
        <v>1</v>
      </c>
      <c r="B24" s="27">
        <v>119</v>
      </c>
      <c r="C24" s="74">
        <v>10078945452</v>
      </c>
      <c r="D24" s="75" t="s">
        <v>83</v>
      </c>
      <c r="E24" s="86">
        <v>38419</v>
      </c>
      <c r="F24" s="71" t="s">
        <v>37</v>
      </c>
      <c r="G24" s="27" t="s">
        <v>76</v>
      </c>
      <c r="H24" s="152">
        <v>1.0347337962962964</v>
      </c>
      <c r="I24" s="55">
        <f>H24-$H$23</f>
        <v>8.796296296296191E-4</v>
      </c>
      <c r="J24" s="41">
        <f t="shared" ref="J24:J44" si="0">$K$19/((H24*24))</f>
        <v>43.015089316674313</v>
      </c>
      <c r="K24" s="23"/>
      <c r="L24" s="25"/>
    </row>
    <row r="25" spans="1:12" s="4" customFormat="1" ht="18" x14ac:dyDescent="0.25">
      <c r="A25" s="24">
        <v>2</v>
      </c>
      <c r="B25" s="23">
        <v>121</v>
      </c>
      <c r="C25" s="74">
        <v>10089713462</v>
      </c>
      <c r="D25" s="75" t="s">
        <v>84</v>
      </c>
      <c r="E25" s="86">
        <v>38701</v>
      </c>
      <c r="F25" s="71" t="s">
        <v>24</v>
      </c>
      <c r="G25" s="27" t="s">
        <v>59</v>
      </c>
      <c r="H25" s="152">
        <v>1.035613425925926</v>
      </c>
      <c r="I25" s="55">
        <f t="shared" ref="I25:I44" si="1">H25-$H$23</f>
        <v>1.7592592592592382E-3</v>
      </c>
      <c r="J25" s="41">
        <f t="shared" si="0"/>
        <v>42.978553147736292</v>
      </c>
      <c r="K25" s="23"/>
      <c r="L25" s="25"/>
    </row>
    <row r="26" spans="1:12" s="4" customFormat="1" ht="18" x14ac:dyDescent="0.25">
      <c r="A26" s="24">
        <v>3</v>
      </c>
      <c r="B26" s="23">
        <v>113</v>
      </c>
      <c r="C26" s="74">
        <v>10083179100</v>
      </c>
      <c r="D26" s="75" t="s">
        <v>85</v>
      </c>
      <c r="E26" s="86">
        <v>38534</v>
      </c>
      <c r="F26" s="71" t="s">
        <v>24</v>
      </c>
      <c r="G26" s="27" t="s">
        <v>72</v>
      </c>
      <c r="H26" s="152">
        <v>1.0401388888888889</v>
      </c>
      <c r="I26" s="55">
        <f t="shared" si="1"/>
        <v>6.2847222222222054E-3</v>
      </c>
      <c r="J26" s="41">
        <f t="shared" si="0"/>
        <v>42.791560956068899</v>
      </c>
      <c r="K26" s="23"/>
      <c r="L26" s="25"/>
    </row>
    <row r="27" spans="1:12" s="4" customFormat="1" ht="18" x14ac:dyDescent="0.25">
      <c r="A27" s="24">
        <v>4</v>
      </c>
      <c r="B27" s="23">
        <v>123</v>
      </c>
      <c r="C27" s="27">
        <v>10114922853</v>
      </c>
      <c r="D27" s="95" t="s">
        <v>86</v>
      </c>
      <c r="E27" s="87">
        <v>38876</v>
      </c>
      <c r="F27" s="76" t="s">
        <v>37</v>
      </c>
      <c r="G27" s="71" t="s">
        <v>59</v>
      </c>
      <c r="H27" s="153">
        <v>1.0414351851851851</v>
      </c>
      <c r="I27" s="55">
        <f t="shared" si="1"/>
        <v>7.5810185185183343E-3</v>
      </c>
      <c r="J27" s="41">
        <f t="shared" si="0"/>
        <v>42.738297399422102</v>
      </c>
      <c r="K27" s="23"/>
      <c r="L27" s="25"/>
    </row>
    <row r="28" spans="1:12" s="4" customFormat="1" ht="18" x14ac:dyDescent="0.25">
      <c r="A28" s="24">
        <v>5</v>
      </c>
      <c r="B28" s="23">
        <v>122</v>
      </c>
      <c r="C28" s="27">
        <v>10092779066</v>
      </c>
      <c r="D28" s="95" t="s">
        <v>87</v>
      </c>
      <c r="E28" s="87">
        <v>38980</v>
      </c>
      <c r="F28" s="76" t="s">
        <v>37</v>
      </c>
      <c r="G28" s="71" t="s">
        <v>59</v>
      </c>
      <c r="H28" s="153">
        <v>1.0440509259259259</v>
      </c>
      <c r="I28" s="55">
        <f t="shared" si="1"/>
        <v>1.0196759259259114E-2</v>
      </c>
      <c r="J28" s="41">
        <f t="shared" si="0"/>
        <v>42.631221869942131</v>
      </c>
      <c r="K28" s="23"/>
      <c r="L28" s="25"/>
    </row>
    <row r="29" spans="1:12" s="4" customFormat="1" ht="18" x14ac:dyDescent="0.25">
      <c r="A29" s="24">
        <v>6</v>
      </c>
      <c r="B29" s="23">
        <v>112</v>
      </c>
      <c r="C29" s="27">
        <v>10100958893</v>
      </c>
      <c r="D29" s="95" t="s">
        <v>88</v>
      </c>
      <c r="E29" s="87">
        <v>38488</v>
      </c>
      <c r="F29" s="76" t="s">
        <v>37</v>
      </c>
      <c r="G29" s="27" t="s">
        <v>74</v>
      </c>
      <c r="H29" s="153">
        <v>1.0514699074074074</v>
      </c>
      <c r="I29" s="55">
        <f>H29-$H$23</f>
        <v>1.7615740740740682E-2</v>
      </c>
      <c r="J29" s="41">
        <f t="shared" si="0"/>
        <v>42.330423679373013</v>
      </c>
      <c r="K29" s="23"/>
      <c r="L29" s="25"/>
    </row>
    <row r="30" spans="1:12" s="4" customFormat="1" ht="18" x14ac:dyDescent="0.25">
      <c r="A30" s="24">
        <v>7</v>
      </c>
      <c r="B30" s="23">
        <v>101</v>
      </c>
      <c r="C30" s="27">
        <v>10104991972</v>
      </c>
      <c r="D30" s="95" t="s">
        <v>89</v>
      </c>
      <c r="E30" s="87">
        <v>38545</v>
      </c>
      <c r="F30" s="76" t="s">
        <v>37</v>
      </c>
      <c r="G30" s="71" t="s">
        <v>56</v>
      </c>
      <c r="H30" s="153">
        <v>1.0517824074074074</v>
      </c>
      <c r="I30" s="55">
        <f t="shared" si="1"/>
        <v>1.792824074074062E-2</v>
      </c>
      <c r="J30" s="41">
        <f t="shared" si="0"/>
        <v>42.317846688821888</v>
      </c>
      <c r="K30" s="23"/>
      <c r="L30" s="25"/>
    </row>
    <row r="31" spans="1:12" s="4" customFormat="1" ht="18" x14ac:dyDescent="0.25">
      <c r="A31" s="24" t="s">
        <v>62</v>
      </c>
      <c r="B31" s="23">
        <v>131</v>
      </c>
      <c r="C31" s="27">
        <v>10083180514</v>
      </c>
      <c r="D31" s="95" t="s">
        <v>90</v>
      </c>
      <c r="E31" s="87">
        <v>38373</v>
      </c>
      <c r="F31" s="76" t="s">
        <v>24</v>
      </c>
      <c r="G31" s="71" t="s">
        <v>73</v>
      </c>
      <c r="H31" s="153">
        <v>1.0546527777777779</v>
      </c>
      <c r="I31" s="55">
        <f t="shared" si="1"/>
        <v>2.0798611111111143E-2</v>
      </c>
      <c r="J31" s="41">
        <f t="shared" si="0"/>
        <v>42.202673339039968</v>
      </c>
      <c r="K31" s="23"/>
      <c r="L31" s="25"/>
    </row>
    <row r="32" spans="1:12" s="4" customFormat="1" ht="18" x14ac:dyDescent="0.25">
      <c r="A32" s="24">
        <v>8</v>
      </c>
      <c r="B32" s="23">
        <v>104</v>
      </c>
      <c r="C32" s="27">
        <v>10090444501</v>
      </c>
      <c r="D32" s="95" t="s">
        <v>91</v>
      </c>
      <c r="E32" s="87">
        <v>38358</v>
      </c>
      <c r="F32" s="76" t="s">
        <v>37</v>
      </c>
      <c r="G32" s="27" t="s">
        <v>75</v>
      </c>
      <c r="H32" s="153">
        <v>1.065949074074074</v>
      </c>
      <c r="I32" s="55">
        <f t="shared" si="1"/>
        <v>3.209490740740728E-2</v>
      </c>
      <c r="J32" s="41">
        <f t="shared" si="0"/>
        <v>41.755434428543509</v>
      </c>
      <c r="K32" s="23"/>
      <c r="L32" s="25"/>
    </row>
    <row r="33" spans="1:12" s="4" customFormat="1" ht="18" x14ac:dyDescent="0.25">
      <c r="A33" s="24">
        <v>9</v>
      </c>
      <c r="B33" s="23">
        <v>126</v>
      </c>
      <c r="C33" s="27">
        <v>10105861740</v>
      </c>
      <c r="D33" s="95" t="s">
        <v>92</v>
      </c>
      <c r="E33" s="87">
        <v>38495</v>
      </c>
      <c r="F33" s="76" t="s">
        <v>37</v>
      </c>
      <c r="G33" s="71" t="s">
        <v>93</v>
      </c>
      <c r="H33" s="153">
        <v>1.0660185185185185</v>
      </c>
      <c r="I33" s="55">
        <f t="shared" si="1"/>
        <v>3.2164351851851736E-2</v>
      </c>
      <c r="J33" s="41">
        <f t="shared" si="0"/>
        <v>41.752714322939291</v>
      </c>
      <c r="K33" s="23"/>
      <c r="L33" s="25"/>
    </row>
    <row r="34" spans="1:12" s="4" customFormat="1" ht="18" x14ac:dyDescent="0.25">
      <c r="A34" s="24">
        <v>10</v>
      </c>
      <c r="B34" s="23">
        <v>106</v>
      </c>
      <c r="C34" s="27">
        <v>10114988632</v>
      </c>
      <c r="D34" s="95" t="s">
        <v>94</v>
      </c>
      <c r="E34" s="87">
        <v>38443</v>
      </c>
      <c r="F34" s="76" t="s">
        <v>37</v>
      </c>
      <c r="G34" s="71" t="s">
        <v>61</v>
      </c>
      <c r="H34" s="153">
        <v>1.067974537037037</v>
      </c>
      <c r="I34" s="55">
        <f t="shared" si="1"/>
        <v>3.4120370370370301E-2</v>
      </c>
      <c r="J34" s="41">
        <f t="shared" si="0"/>
        <v>41.676243321448311</v>
      </c>
      <c r="K34" s="23"/>
      <c r="L34" s="25"/>
    </row>
    <row r="35" spans="1:12" s="4" customFormat="1" ht="18" x14ac:dyDescent="0.25">
      <c r="A35" s="24">
        <v>11</v>
      </c>
      <c r="B35" s="23">
        <v>133</v>
      </c>
      <c r="C35" s="27">
        <v>10096753036</v>
      </c>
      <c r="D35" s="95" t="s">
        <v>95</v>
      </c>
      <c r="E35" s="87">
        <v>39033</v>
      </c>
      <c r="F35" s="76" t="s">
        <v>37</v>
      </c>
      <c r="G35" s="71" t="s">
        <v>50</v>
      </c>
      <c r="H35" s="153">
        <v>1.0725578703703704</v>
      </c>
      <c r="I35" s="55">
        <f t="shared" si="1"/>
        <v>3.8703703703703685E-2</v>
      </c>
      <c r="J35" s="41">
        <f t="shared" si="0"/>
        <v>41.498149327175213</v>
      </c>
      <c r="K35" s="23"/>
      <c r="L35" s="25"/>
    </row>
    <row r="36" spans="1:12" s="4" customFormat="1" ht="18" x14ac:dyDescent="0.25">
      <c r="A36" s="24">
        <v>12</v>
      </c>
      <c r="B36" s="23">
        <v>116</v>
      </c>
      <c r="C36" s="27">
        <v>10105091804</v>
      </c>
      <c r="D36" s="95" t="s">
        <v>96</v>
      </c>
      <c r="E36" s="87">
        <v>38492</v>
      </c>
      <c r="F36" s="76" t="s">
        <v>37</v>
      </c>
      <c r="G36" s="71" t="s">
        <v>60</v>
      </c>
      <c r="H36" s="153">
        <v>1.078113425925926</v>
      </c>
      <c r="I36" s="55">
        <f t="shared" si="1"/>
        <v>4.425925925925922E-2</v>
      </c>
      <c r="J36" s="41">
        <f t="shared" si="0"/>
        <v>41.284307936746501</v>
      </c>
      <c r="K36" s="23"/>
      <c r="L36" s="25"/>
    </row>
    <row r="37" spans="1:12" s="4" customFormat="1" ht="18" x14ac:dyDescent="0.25">
      <c r="A37" s="24">
        <v>13</v>
      </c>
      <c r="B37" s="23">
        <v>111</v>
      </c>
      <c r="C37" s="27">
        <v>10089414075</v>
      </c>
      <c r="D37" s="95" t="s">
        <v>97</v>
      </c>
      <c r="E37" s="87">
        <v>39037</v>
      </c>
      <c r="F37" s="76" t="s">
        <v>37</v>
      </c>
      <c r="G37" s="27" t="s">
        <v>74</v>
      </c>
      <c r="H37" s="153">
        <v>1.0850231481481483</v>
      </c>
      <c r="I37" s="55">
        <f t="shared" si="1"/>
        <v>5.1168981481481524E-2</v>
      </c>
      <c r="J37" s="41">
        <f t="shared" si="0"/>
        <v>41.021398246325177</v>
      </c>
      <c r="K37" s="23"/>
      <c r="L37" s="25"/>
    </row>
    <row r="38" spans="1:12" s="4" customFormat="1" ht="18" x14ac:dyDescent="0.25">
      <c r="A38" s="24">
        <v>14</v>
      </c>
      <c r="B38" s="23">
        <v>117</v>
      </c>
      <c r="C38" s="27">
        <v>10090367305</v>
      </c>
      <c r="D38" s="95" t="s">
        <v>98</v>
      </c>
      <c r="E38" s="87">
        <v>39042</v>
      </c>
      <c r="F38" s="76" t="s">
        <v>37</v>
      </c>
      <c r="G38" s="71" t="s">
        <v>60</v>
      </c>
      <c r="H38" s="153">
        <v>1.0881597222222223</v>
      </c>
      <c r="I38" s="55">
        <f t="shared" si="1"/>
        <v>5.4305555555555607E-2</v>
      </c>
      <c r="J38" s="41">
        <f t="shared" si="0"/>
        <v>40.903155812246723</v>
      </c>
      <c r="K38" s="23"/>
      <c r="L38" s="25"/>
    </row>
    <row r="39" spans="1:12" s="4" customFormat="1" ht="18" x14ac:dyDescent="0.25">
      <c r="A39" s="24">
        <v>15</v>
      </c>
      <c r="B39" s="23">
        <v>102</v>
      </c>
      <c r="C39" s="27">
        <v>10117846492</v>
      </c>
      <c r="D39" s="95" t="s">
        <v>99</v>
      </c>
      <c r="E39" s="87">
        <v>38472</v>
      </c>
      <c r="F39" s="76" t="s">
        <v>37</v>
      </c>
      <c r="G39" s="71" t="s">
        <v>56</v>
      </c>
      <c r="H39" s="153">
        <v>1.1003935185185185</v>
      </c>
      <c r="I39" s="55">
        <f t="shared" si="1"/>
        <v>6.653935185185178E-2</v>
      </c>
      <c r="J39" s="41">
        <f t="shared" si="0"/>
        <v>40.448408608031635</v>
      </c>
      <c r="K39" s="23"/>
      <c r="L39" s="25"/>
    </row>
    <row r="40" spans="1:12" s="4" customFormat="1" ht="18" x14ac:dyDescent="0.25">
      <c r="A40" s="24">
        <v>16</v>
      </c>
      <c r="B40" s="23">
        <v>115</v>
      </c>
      <c r="C40" s="27">
        <v>10080358622</v>
      </c>
      <c r="D40" s="95" t="s">
        <v>100</v>
      </c>
      <c r="E40" s="87">
        <v>38421</v>
      </c>
      <c r="F40" s="76" t="s">
        <v>24</v>
      </c>
      <c r="G40" s="71" t="s">
        <v>71</v>
      </c>
      <c r="H40" s="153">
        <v>1.1009837962962963</v>
      </c>
      <c r="I40" s="55">
        <f t="shared" si="1"/>
        <v>6.7129629629629539E-2</v>
      </c>
      <c r="J40" s="41">
        <f t="shared" si="0"/>
        <v>40.426722733245732</v>
      </c>
      <c r="K40" s="23"/>
      <c r="L40" s="25"/>
    </row>
    <row r="41" spans="1:12" s="4" customFormat="1" ht="18" x14ac:dyDescent="0.25">
      <c r="A41" s="24">
        <v>17</v>
      </c>
      <c r="B41" s="23">
        <v>124</v>
      </c>
      <c r="C41" s="27">
        <v>10095184666</v>
      </c>
      <c r="D41" s="95" t="s">
        <v>101</v>
      </c>
      <c r="E41" s="87">
        <v>38904</v>
      </c>
      <c r="F41" s="76" t="s">
        <v>37</v>
      </c>
      <c r="G41" s="71" t="s">
        <v>102</v>
      </c>
      <c r="H41" s="153">
        <v>1.1105787037037038</v>
      </c>
      <c r="I41" s="55">
        <f t="shared" si="1"/>
        <v>7.6724537037037077E-2</v>
      </c>
      <c r="J41" s="41">
        <f t="shared" si="0"/>
        <v>40.077453779936214</v>
      </c>
      <c r="K41" s="23"/>
      <c r="L41" s="25"/>
    </row>
    <row r="42" spans="1:12" s="4" customFormat="1" ht="18" x14ac:dyDescent="0.25">
      <c r="A42" s="24">
        <v>18</v>
      </c>
      <c r="B42" s="23">
        <v>128</v>
      </c>
      <c r="C42" s="27">
        <v>10126989552</v>
      </c>
      <c r="D42" s="95" t="s">
        <v>103</v>
      </c>
      <c r="E42" s="87">
        <v>38856</v>
      </c>
      <c r="F42" s="76" t="s">
        <v>37</v>
      </c>
      <c r="G42" s="71" t="s">
        <v>93</v>
      </c>
      <c r="H42" s="153">
        <v>1.1119560185185187</v>
      </c>
      <c r="I42" s="55">
        <f t="shared" si="1"/>
        <v>7.8101851851851922E-2</v>
      </c>
      <c r="J42" s="41">
        <f t="shared" si="0"/>
        <v>40.027812184484709</v>
      </c>
      <c r="K42" s="23"/>
      <c r="L42" s="25"/>
    </row>
    <row r="43" spans="1:12" s="4" customFormat="1" ht="18" x14ac:dyDescent="0.25">
      <c r="A43" s="24">
        <v>19</v>
      </c>
      <c r="B43" s="23">
        <v>103</v>
      </c>
      <c r="C43" s="27">
        <v>10096408987</v>
      </c>
      <c r="D43" s="95" t="s">
        <v>104</v>
      </c>
      <c r="E43" s="87">
        <v>38912</v>
      </c>
      <c r="F43" s="76" t="s">
        <v>37</v>
      </c>
      <c r="G43" s="71" t="s">
        <v>56</v>
      </c>
      <c r="H43" s="153">
        <v>1.1121064814814814</v>
      </c>
      <c r="I43" s="55">
        <f t="shared" si="1"/>
        <v>7.825231481481465E-2</v>
      </c>
      <c r="J43" s="41">
        <f t="shared" si="0"/>
        <v>40.022396603043106</v>
      </c>
      <c r="K43" s="23"/>
      <c r="L43" s="25"/>
    </row>
    <row r="44" spans="1:12" s="4" customFormat="1" ht="18" x14ac:dyDescent="0.25">
      <c r="A44" s="24">
        <v>20</v>
      </c>
      <c r="B44" s="23">
        <v>107</v>
      </c>
      <c r="C44" s="27">
        <v>10084014512</v>
      </c>
      <c r="D44" s="95" t="s">
        <v>105</v>
      </c>
      <c r="E44" s="87">
        <v>38388</v>
      </c>
      <c r="F44" s="76" t="s">
        <v>37</v>
      </c>
      <c r="G44" s="71" t="s">
        <v>61</v>
      </c>
      <c r="H44" s="153">
        <v>1.1231134259259259</v>
      </c>
      <c r="I44" s="55">
        <f t="shared" si="1"/>
        <v>8.9259259259259149E-2</v>
      </c>
      <c r="J44" s="41">
        <f t="shared" si="0"/>
        <v>39.63016169090141</v>
      </c>
      <c r="K44" s="23"/>
      <c r="L44" s="25"/>
    </row>
    <row r="45" spans="1:12" s="4" customFormat="1" ht="18" x14ac:dyDescent="0.25">
      <c r="A45" s="24">
        <v>21</v>
      </c>
      <c r="B45" s="23">
        <v>105</v>
      </c>
      <c r="C45" s="27">
        <v>10104924678</v>
      </c>
      <c r="D45" s="95" t="s">
        <v>106</v>
      </c>
      <c r="E45" s="87">
        <v>38740</v>
      </c>
      <c r="F45" s="76" t="s">
        <v>37</v>
      </c>
      <c r="G45" s="71" t="s">
        <v>61</v>
      </c>
      <c r="H45" s="153">
        <v>1.1274999999999999</v>
      </c>
      <c r="I45" s="55">
        <f t="shared" ref="I45" si="2">H45-$H$23</f>
        <v>9.3645833333333206E-2</v>
      </c>
      <c r="J45" s="41">
        <f t="shared" ref="J45" si="3">$K$19/((H45*24))</f>
        <v>39.475979305247598</v>
      </c>
      <c r="K45" s="23"/>
      <c r="L45" s="25"/>
    </row>
    <row r="46" spans="1:12" s="4" customFormat="1" ht="18" x14ac:dyDescent="0.25">
      <c r="A46" s="24" t="s">
        <v>47</v>
      </c>
      <c r="B46" s="23">
        <v>108</v>
      </c>
      <c r="C46" s="27">
        <v>10089250791</v>
      </c>
      <c r="D46" s="95" t="s">
        <v>107</v>
      </c>
      <c r="E46" s="87">
        <v>38484</v>
      </c>
      <c r="F46" s="76" t="s">
        <v>37</v>
      </c>
      <c r="G46" s="71" t="s">
        <v>61</v>
      </c>
      <c r="H46" s="84"/>
      <c r="I46" s="55"/>
      <c r="J46" s="41"/>
      <c r="K46" s="23"/>
      <c r="L46" s="25" t="s">
        <v>77</v>
      </c>
    </row>
    <row r="47" spans="1:12" s="4" customFormat="1" ht="18" x14ac:dyDescent="0.25">
      <c r="A47" s="24" t="s">
        <v>47</v>
      </c>
      <c r="B47" s="23">
        <v>109</v>
      </c>
      <c r="C47" s="27">
        <v>10105272060</v>
      </c>
      <c r="D47" s="95" t="s">
        <v>108</v>
      </c>
      <c r="E47" s="87">
        <v>38733</v>
      </c>
      <c r="F47" s="76" t="s">
        <v>37</v>
      </c>
      <c r="G47" s="71" t="s">
        <v>109</v>
      </c>
      <c r="H47" s="84"/>
      <c r="I47" s="55"/>
      <c r="J47" s="41"/>
      <c r="K47" s="23"/>
      <c r="L47" s="25" t="s">
        <v>77</v>
      </c>
    </row>
    <row r="48" spans="1:12" s="4" customFormat="1" ht="18" x14ac:dyDescent="0.25">
      <c r="A48" s="24" t="s">
        <v>47</v>
      </c>
      <c r="B48" s="23">
        <v>110</v>
      </c>
      <c r="C48" s="27">
        <v>10084014613</v>
      </c>
      <c r="D48" s="95" t="s">
        <v>110</v>
      </c>
      <c r="E48" s="87">
        <v>38853</v>
      </c>
      <c r="F48" s="76" t="s">
        <v>37</v>
      </c>
      <c r="G48" s="71" t="s">
        <v>109</v>
      </c>
      <c r="H48" s="84"/>
      <c r="I48" s="55"/>
      <c r="J48" s="41"/>
      <c r="K48" s="23"/>
      <c r="L48" s="25" t="s">
        <v>77</v>
      </c>
    </row>
    <row r="49" spans="1:12" s="4" customFormat="1" ht="18" x14ac:dyDescent="0.25">
      <c r="A49" s="24" t="s">
        <v>47</v>
      </c>
      <c r="B49" s="23">
        <v>118</v>
      </c>
      <c r="C49" s="27">
        <v>10114924267</v>
      </c>
      <c r="D49" s="95" t="s">
        <v>111</v>
      </c>
      <c r="E49" s="87">
        <v>38914</v>
      </c>
      <c r="F49" s="76" t="s">
        <v>37</v>
      </c>
      <c r="G49" s="71" t="s">
        <v>60</v>
      </c>
      <c r="H49" s="84"/>
      <c r="I49" s="55"/>
      <c r="J49" s="41"/>
      <c r="K49" s="23"/>
      <c r="L49" s="25" t="s">
        <v>77</v>
      </c>
    </row>
    <row r="50" spans="1:12" s="4" customFormat="1" ht="18" x14ac:dyDescent="0.25">
      <c r="A50" s="24" t="s">
        <v>47</v>
      </c>
      <c r="B50" s="23">
        <v>114</v>
      </c>
      <c r="C50" s="27">
        <v>10083057141</v>
      </c>
      <c r="D50" s="95" t="s">
        <v>112</v>
      </c>
      <c r="E50" s="87">
        <v>38534</v>
      </c>
      <c r="F50" s="76" t="s">
        <v>37</v>
      </c>
      <c r="G50" s="71" t="s">
        <v>57</v>
      </c>
      <c r="H50" s="84"/>
      <c r="I50" s="55"/>
      <c r="J50" s="41"/>
      <c r="K50" s="23"/>
      <c r="L50" s="25" t="s">
        <v>78</v>
      </c>
    </row>
    <row r="51" spans="1:12" s="4" customFormat="1" ht="18" x14ac:dyDescent="0.25">
      <c r="A51" s="24" t="s">
        <v>47</v>
      </c>
      <c r="B51" s="23">
        <v>125</v>
      </c>
      <c r="C51" s="27">
        <v>10105838603</v>
      </c>
      <c r="D51" s="95" t="s">
        <v>113</v>
      </c>
      <c r="E51" s="87">
        <v>38452</v>
      </c>
      <c r="F51" s="76" t="s">
        <v>24</v>
      </c>
      <c r="G51" s="71" t="s">
        <v>93</v>
      </c>
      <c r="H51" s="84"/>
      <c r="I51" s="55"/>
      <c r="J51" s="41"/>
      <c r="K51" s="23"/>
      <c r="L51" s="25" t="s">
        <v>116</v>
      </c>
    </row>
    <row r="52" spans="1:12" s="4" customFormat="1" ht="18" x14ac:dyDescent="0.25">
      <c r="A52" s="24" t="s">
        <v>47</v>
      </c>
      <c r="B52" s="23">
        <v>127</v>
      </c>
      <c r="C52" s="27">
        <v>10119333525</v>
      </c>
      <c r="D52" s="95" t="s">
        <v>114</v>
      </c>
      <c r="E52" s="87">
        <v>38655</v>
      </c>
      <c r="F52" s="76" t="s">
        <v>37</v>
      </c>
      <c r="G52" s="71" t="s">
        <v>93</v>
      </c>
      <c r="H52" s="84"/>
      <c r="I52" s="55"/>
      <c r="J52" s="41"/>
      <c r="K52" s="23"/>
      <c r="L52" s="25" t="s">
        <v>116</v>
      </c>
    </row>
    <row r="53" spans="1:12" s="4" customFormat="1" ht="18" x14ac:dyDescent="0.25">
      <c r="A53" s="24" t="s">
        <v>47</v>
      </c>
      <c r="B53" s="23">
        <v>129</v>
      </c>
      <c r="C53" s="27">
        <v>10119568547</v>
      </c>
      <c r="D53" s="95" t="s">
        <v>115</v>
      </c>
      <c r="E53" s="87">
        <v>38719</v>
      </c>
      <c r="F53" s="76" t="s">
        <v>45</v>
      </c>
      <c r="G53" s="71" t="s">
        <v>93</v>
      </c>
      <c r="H53" s="84"/>
      <c r="I53" s="55"/>
      <c r="J53" s="41"/>
      <c r="K53" s="23"/>
      <c r="L53" s="25" t="s">
        <v>116</v>
      </c>
    </row>
    <row r="54" spans="1:12" s="4" customFormat="1" ht="18.600000000000001" thickBot="1" x14ac:dyDescent="0.3">
      <c r="A54" s="68" t="s">
        <v>47</v>
      </c>
      <c r="B54" s="66">
        <v>120</v>
      </c>
      <c r="C54" s="69">
        <v>10077957971</v>
      </c>
      <c r="D54" s="101" t="s">
        <v>117</v>
      </c>
      <c r="E54" s="102">
        <v>38460</v>
      </c>
      <c r="F54" s="82" t="s">
        <v>24</v>
      </c>
      <c r="G54" s="73" t="s">
        <v>59</v>
      </c>
      <c r="H54" s="103"/>
      <c r="I54" s="65"/>
      <c r="J54" s="60"/>
      <c r="K54" s="66"/>
      <c r="L54" s="70" t="s">
        <v>118</v>
      </c>
    </row>
    <row r="55" spans="1:12" ht="9" customHeight="1" thickTop="1" thickBot="1" x14ac:dyDescent="0.35">
      <c r="A55" s="77"/>
      <c r="B55" s="78"/>
      <c r="C55" s="78"/>
      <c r="D55" s="96"/>
      <c r="E55" s="79"/>
      <c r="F55" s="80"/>
      <c r="G55" s="79"/>
      <c r="H55" s="81"/>
      <c r="I55" s="81"/>
      <c r="J55" s="42"/>
      <c r="K55" s="81"/>
      <c r="L55" s="81"/>
    </row>
    <row r="56" spans="1:12" ht="15" thickTop="1" x14ac:dyDescent="0.25">
      <c r="A56" s="140" t="s">
        <v>5</v>
      </c>
      <c r="B56" s="141"/>
      <c r="C56" s="141"/>
      <c r="D56" s="141"/>
      <c r="E56" s="141"/>
      <c r="F56" s="141"/>
      <c r="G56" s="141" t="s">
        <v>6</v>
      </c>
      <c r="H56" s="141"/>
      <c r="I56" s="141"/>
      <c r="J56" s="141"/>
      <c r="K56" s="141"/>
      <c r="L56" s="142"/>
    </row>
    <row r="57" spans="1:12" x14ac:dyDescent="0.25">
      <c r="A57" s="28" t="s">
        <v>27</v>
      </c>
      <c r="B57" s="8"/>
      <c r="C57" s="31"/>
      <c r="D57" s="97"/>
      <c r="E57" s="88"/>
      <c r="F57" s="51"/>
      <c r="G57" s="32" t="s">
        <v>38</v>
      </c>
      <c r="H57" s="61">
        <v>13</v>
      </c>
      <c r="I57" s="45"/>
      <c r="J57" s="46"/>
      <c r="K57" s="43" t="s">
        <v>36</v>
      </c>
      <c r="L57" s="72">
        <f>COUNTIF(F23:F54,"ЗМС")</f>
        <v>0</v>
      </c>
    </row>
    <row r="58" spans="1:12" x14ac:dyDescent="0.25">
      <c r="A58" s="28" t="s">
        <v>28</v>
      </c>
      <c r="B58" s="8"/>
      <c r="C58" s="33"/>
      <c r="D58" s="98"/>
      <c r="E58" s="89"/>
      <c r="F58" s="52"/>
      <c r="G58" s="34" t="s">
        <v>31</v>
      </c>
      <c r="H58" s="61">
        <f>COUNT(B23:B54)</f>
        <v>32</v>
      </c>
      <c r="I58" s="47"/>
      <c r="J58" s="48"/>
      <c r="K58" s="43" t="s">
        <v>21</v>
      </c>
      <c r="L58" s="72">
        <f>COUNTIF(F23:F54,"МСМК")</f>
        <v>0</v>
      </c>
    </row>
    <row r="59" spans="1:12" x14ac:dyDescent="0.25">
      <c r="A59" s="28" t="s">
        <v>29</v>
      </c>
      <c r="B59" s="8"/>
      <c r="C59" s="36"/>
      <c r="D59" s="99"/>
      <c r="E59" s="89"/>
      <c r="F59" s="52"/>
      <c r="G59" s="34" t="s">
        <v>32</v>
      </c>
      <c r="H59" s="61">
        <f>COUNT(B23:B54)</f>
        <v>32</v>
      </c>
      <c r="I59" s="47"/>
      <c r="J59" s="48"/>
      <c r="K59" s="43" t="s">
        <v>24</v>
      </c>
      <c r="L59" s="72">
        <f>COUNTIF(F23:F54,"МС")</f>
        <v>6</v>
      </c>
    </row>
    <row r="60" spans="1:12" x14ac:dyDescent="0.25">
      <c r="A60" s="28" t="s">
        <v>30</v>
      </c>
      <c r="B60" s="8"/>
      <c r="C60" s="36"/>
      <c r="D60" s="99"/>
      <c r="E60" s="89"/>
      <c r="F60" s="52"/>
      <c r="G60" s="34" t="s">
        <v>33</v>
      </c>
      <c r="H60" s="61">
        <f>COUNT(A23:A84)</f>
        <v>21</v>
      </c>
      <c r="I60" s="47"/>
      <c r="J60" s="48"/>
      <c r="K60" s="43" t="s">
        <v>37</v>
      </c>
      <c r="L60" s="72">
        <f>COUNTIF(F23:F54,"КМС")</f>
        <v>25</v>
      </c>
    </row>
    <row r="61" spans="1:12" x14ac:dyDescent="0.25">
      <c r="A61" s="28"/>
      <c r="B61" s="8"/>
      <c r="C61" s="36"/>
      <c r="D61" s="99"/>
      <c r="E61" s="89"/>
      <c r="F61" s="52"/>
      <c r="G61" s="34" t="s">
        <v>46</v>
      </c>
      <c r="H61" s="61">
        <f>COUNTIF(A23:A83,"ЛИМ")</f>
        <v>0</v>
      </c>
      <c r="I61" s="47"/>
      <c r="J61" s="48"/>
      <c r="K61" s="43" t="s">
        <v>45</v>
      </c>
      <c r="L61" s="72">
        <f>COUNTIF(F23:F54,"1 СР")</f>
        <v>1</v>
      </c>
    </row>
    <row r="62" spans="1:12" x14ac:dyDescent="0.25">
      <c r="A62" s="28"/>
      <c r="B62" s="8"/>
      <c r="C62" s="8"/>
      <c r="D62" s="99"/>
      <c r="E62" s="89"/>
      <c r="F62" s="52"/>
      <c r="G62" s="34" t="s">
        <v>34</v>
      </c>
      <c r="H62" s="61">
        <f>COUNTIF(A23:A83,"НФ")</f>
        <v>9</v>
      </c>
      <c r="I62" s="47"/>
      <c r="J62" s="48"/>
      <c r="K62" s="43" t="s">
        <v>48</v>
      </c>
      <c r="L62" s="72">
        <f>COUNTIF(F23:F54,"2 СР")</f>
        <v>0</v>
      </c>
    </row>
    <row r="63" spans="1:12" x14ac:dyDescent="0.25">
      <c r="A63" s="28"/>
      <c r="B63" s="8"/>
      <c r="C63" s="8"/>
      <c r="D63" s="99"/>
      <c r="E63" s="89"/>
      <c r="F63" s="52"/>
      <c r="G63" s="34" t="s">
        <v>39</v>
      </c>
      <c r="H63" s="61">
        <f>COUNTIF(A23:A83,"ДСКВ")</f>
        <v>0</v>
      </c>
      <c r="I63" s="47"/>
      <c r="J63" s="48"/>
      <c r="K63" s="43" t="s">
        <v>49</v>
      </c>
      <c r="L63" s="72">
        <f>COUNTIF(F23:F55,"3 СР")</f>
        <v>0</v>
      </c>
    </row>
    <row r="64" spans="1:12" x14ac:dyDescent="0.25">
      <c r="A64" s="28"/>
      <c r="B64" s="8"/>
      <c r="C64" s="8"/>
      <c r="D64" s="99"/>
      <c r="E64" s="90"/>
      <c r="F64" s="53"/>
      <c r="G64" s="34" t="s">
        <v>35</v>
      </c>
      <c r="H64" s="61">
        <f>COUNTIF(A23:A83,"НС")</f>
        <v>0</v>
      </c>
      <c r="I64" s="49"/>
      <c r="J64" s="50"/>
      <c r="K64" s="43"/>
      <c r="L64" s="35"/>
    </row>
    <row r="65" spans="1:12" ht="9.75" customHeight="1" x14ac:dyDescent="0.25">
      <c r="A65" s="14"/>
      <c r="L65" s="15"/>
    </row>
    <row r="66" spans="1:12" ht="15.6" x14ac:dyDescent="0.25">
      <c r="A66" s="143" t="s">
        <v>3</v>
      </c>
      <c r="B66" s="144"/>
      <c r="C66" s="144"/>
      <c r="D66" s="144"/>
      <c r="E66" s="144" t="s">
        <v>12</v>
      </c>
      <c r="F66" s="144"/>
      <c r="G66" s="144"/>
      <c r="H66" s="144"/>
      <c r="I66" s="144" t="s">
        <v>4</v>
      </c>
      <c r="J66" s="144"/>
      <c r="K66" s="144"/>
      <c r="L66" s="145"/>
    </row>
    <row r="67" spans="1:12" x14ac:dyDescent="0.25">
      <c r="A67" s="130"/>
      <c r="B67" s="131"/>
      <c r="C67" s="131"/>
      <c r="D67" s="131"/>
      <c r="E67" s="131"/>
      <c r="F67" s="146"/>
      <c r="G67" s="146"/>
      <c r="H67" s="146"/>
      <c r="I67" s="146"/>
      <c r="J67" s="146"/>
      <c r="K67" s="146"/>
      <c r="L67" s="147"/>
    </row>
    <row r="68" spans="1:12" x14ac:dyDescent="0.25">
      <c r="A68" s="57"/>
      <c r="F68" s="58"/>
      <c r="G68" s="58"/>
      <c r="H68" s="58"/>
      <c r="I68" s="58"/>
      <c r="J68" s="58"/>
      <c r="K68" s="58"/>
      <c r="L68" s="59"/>
    </row>
    <row r="69" spans="1:12" x14ac:dyDescent="0.25">
      <c r="A69" s="57"/>
      <c r="F69" s="58"/>
      <c r="G69" s="58"/>
      <c r="H69" s="58"/>
      <c r="I69" s="58"/>
      <c r="J69" s="58"/>
      <c r="K69" s="58"/>
      <c r="L69" s="59"/>
    </row>
    <row r="70" spans="1:12" x14ac:dyDescent="0.25">
      <c r="A70" s="130"/>
      <c r="B70" s="131"/>
      <c r="C70" s="131"/>
      <c r="D70" s="131"/>
      <c r="E70" s="131"/>
      <c r="F70" s="131"/>
      <c r="G70" s="131"/>
      <c r="H70" s="131"/>
      <c r="I70" s="131"/>
      <c r="J70" s="131"/>
      <c r="K70" s="131"/>
      <c r="L70" s="151"/>
    </row>
    <row r="71" spans="1:12" x14ac:dyDescent="0.25">
      <c r="A71" s="130"/>
      <c r="B71" s="131"/>
      <c r="C71" s="131"/>
      <c r="D71" s="131"/>
      <c r="E71" s="131"/>
      <c r="F71" s="132"/>
      <c r="G71" s="132"/>
      <c r="H71" s="132"/>
      <c r="I71" s="132"/>
      <c r="J71" s="132"/>
      <c r="K71" s="132"/>
      <c r="L71" s="133"/>
    </row>
    <row r="72" spans="1:12" ht="16.2" thickBot="1" x14ac:dyDescent="0.3">
      <c r="A72" s="148"/>
      <c r="B72" s="149"/>
      <c r="C72" s="149"/>
      <c r="D72" s="149"/>
      <c r="E72" s="149" t="str">
        <f>G17</f>
        <v>Стародубцев А.Ю. (ВК, Хабаровский край)</v>
      </c>
      <c r="F72" s="149"/>
      <c r="G72" s="149"/>
      <c r="H72" s="149"/>
      <c r="I72" s="149" t="str">
        <f>G18</f>
        <v>Никандров А.О. (ВК, Ямало‐Ненецкий АО)</v>
      </c>
      <c r="J72" s="149"/>
      <c r="K72" s="149"/>
      <c r="L72" s="150"/>
    </row>
    <row r="73" spans="1:12" ht="14.4" thickTop="1" x14ac:dyDescent="0.25"/>
  </sheetData>
  <mergeCells count="41">
    <mergeCell ref="A72:D72"/>
    <mergeCell ref="E72:H72"/>
    <mergeCell ref="I72:L72"/>
    <mergeCell ref="A70:E70"/>
    <mergeCell ref="F70:L70"/>
    <mergeCell ref="F21:F22"/>
    <mergeCell ref="G21:G22"/>
    <mergeCell ref="A71:E71"/>
    <mergeCell ref="F71:L71"/>
    <mergeCell ref="H21:H22"/>
    <mergeCell ref="I21:I22"/>
    <mergeCell ref="J21:J22"/>
    <mergeCell ref="K21:K22"/>
    <mergeCell ref="L21:L22"/>
    <mergeCell ref="A56:F56"/>
    <mergeCell ref="G56:L56"/>
    <mergeCell ref="A66:D66"/>
    <mergeCell ref="E66:H66"/>
    <mergeCell ref="I66:L66"/>
    <mergeCell ref="A67:E67"/>
    <mergeCell ref="F67:L67"/>
    <mergeCell ref="A21:A22"/>
    <mergeCell ref="B21:B22"/>
    <mergeCell ref="C21:C22"/>
    <mergeCell ref="D21:D22"/>
    <mergeCell ref="E21:E22"/>
    <mergeCell ref="H15:L15"/>
    <mergeCell ref="A12:L12"/>
    <mergeCell ref="A1:L1"/>
    <mergeCell ref="A2:L2"/>
    <mergeCell ref="A3:L3"/>
    <mergeCell ref="A4:L4"/>
    <mergeCell ref="A5:L5"/>
    <mergeCell ref="A6:L6"/>
    <mergeCell ref="A7:L7"/>
    <mergeCell ref="A8:L8"/>
    <mergeCell ref="A9:L9"/>
    <mergeCell ref="A10:L10"/>
    <mergeCell ref="A11:L11"/>
    <mergeCell ref="A15:G15"/>
    <mergeCell ref="A13:F13"/>
  </mergeCells>
  <phoneticPr fontId="22" type="noConversion"/>
  <conditionalFormatting sqref="B2">
    <cfRule type="duplicateValues" dxfId="3" priority="6"/>
  </conditionalFormatting>
  <conditionalFormatting sqref="B3">
    <cfRule type="duplicateValues" dxfId="2" priority="5"/>
  </conditionalFormatting>
  <conditionalFormatting sqref="B4">
    <cfRule type="duplicateValues" dxfId="1" priority="4"/>
  </conditionalFormatting>
  <conditionalFormatting sqref="B1 B6:B7 B9:B11 B14 B16:B1048576">
    <cfRule type="duplicateValues" dxfId="0" priority="9"/>
  </conditionalFormatting>
  <printOptions horizontalCentered="1"/>
  <pageMargins left="0.19685039370078741" right="0.19685039370078741" top="0.9055118110236221" bottom="0.86614173228346458" header="0.15748031496062992" footer="0.11811023622047245"/>
  <pageSetup paperSize="256" scale="56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многодневная гонка</vt:lpstr>
      <vt:lpstr>'многодневная гонка'!Заголовки_для_печати</vt:lpstr>
      <vt:lpstr>'многодневная гонка'!Область_печати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Арсен</cp:lastModifiedBy>
  <cp:lastPrinted>2022-03-14T01:54:10Z</cp:lastPrinted>
  <dcterms:created xsi:type="dcterms:W3CDTF">1996-10-08T23:32:33Z</dcterms:created>
  <dcterms:modified xsi:type="dcterms:W3CDTF">2023-09-22T10:58:00Z</dcterms:modified>
</cp:coreProperties>
</file>