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Критериум!$A$1:$V$63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3" i="91" l="1"/>
  <c r="S33" i="91" l="1"/>
  <c r="S34" i="91"/>
  <c r="S35" i="91"/>
  <c r="S36" i="91"/>
  <c r="S63" i="91" l="1"/>
  <c r="F63" i="91"/>
  <c r="S24" i="91"/>
  <c r="S25" i="91"/>
  <c r="S26" i="91"/>
  <c r="S27" i="91"/>
  <c r="S28" i="91"/>
  <c r="S29" i="91"/>
  <c r="S30" i="91"/>
  <c r="S31" i="91"/>
  <c r="S32" i="91"/>
  <c r="V49" i="91" l="1"/>
  <c r="S51" i="91"/>
  <c r="S55" i="91"/>
  <c r="S54" i="91"/>
  <c r="S53" i="91"/>
  <c r="S52" i="91"/>
  <c r="S50" i="91" s="1"/>
  <c r="S49" i="91" l="1"/>
  <c r="V54" i="91"/>
  <c r="V53" i="91"/>
  <c r="V52" i="91"/>
  <c r="V51" i="91"/>
  <c r="V50" i="91"/>
  <c r="V48" i="91"/>
</calcChain>
</file>

<file path=xl/sharedStrings.xml><?xml version="1.0" encoding="utf-8"?>
<sst xmlns="http://schemas.openxmlformats.org/spreadsheetml/2006/main" count="166" uniqueCount="122">
  <si>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</si>
  <si>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</si>
  <si>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</si>
  <si>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</si>
  <si>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</si>
  <si>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</si>
  <si>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</si>
  <si>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</si>
  <si>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</si>
  <si>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</si>
  <si>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</si>
  <si>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</si>
  <si>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</si>
  <si>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</si>
  <si>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</si>
  <si>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</si>
  <si>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</si>
  <si>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</si>
  <si>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</si>
  <si>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</si>
  <si>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</si>
  <si>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</si>
  <si>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</si>
  <si>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</si>
  <si>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</si>
  <si>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</si>
  <si>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</si>
  <si>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</si>
  <si>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</si>
  <si>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</si>
  <si>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</si>
  <si>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</si>
  <si>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</si>
  <si>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</si>
  <si>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</si>
  <si>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</si>
  <si>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</si>
  <si>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</si>
  <si>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</si>
  <si>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</si>
  <si>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</si>
  <si>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</si>
  <si>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>Московская область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</si>
  <si>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</si>
  <si>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</si>
  <si>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</si>
  <si>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</si>
  <si>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</si>
  <si>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</si>
  <si>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Шатрыгина Е.В. (ВК, г. Верхняя Пышма)</t>
  </si>
  <si>
    <t>НФ</t>
  </si>
  <si>
    <t xml:space="preserve">Осадки: </t>
  </si>
  <si>
    <t xml:space="preserve">Ветер: </t>
  </si>
  <si>
    <t>НАЗВАНИЕ ТРАССЫ / РЕГ. НОМЕР: Проспект Победы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</si>
  <si>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Курск</t>
    </r>
  </si>
  <si>
    <t>ДАТА ПРОВЕДЕНИЯ: 15 августа 2021 года</t>
  </si>
  <si>
    <t>Афанасьева Е.А. (ВК, г. Верхняя Пышма)</t>
  </si>
  <si>
    <t>Омская область</t>
  </si>
  <si>
    <t>Новосибирская область</t>
  </si>
  <si>
    <t>Орловская область</t>
  </si>
  <si>
    <t>Иркутская область</t>
  </si>
  <si>
    <t>Курская область</t>
  </si>
  <si>
    <t>Температура: +24</t>
  </si>
  <si>
    <t>Влажность: 47%</t>
  </si>
  <si>
    <t>Комитет по физической культуре и спорту Курской области</t>
  </si>
  <si>
    <t>Региональная общественная организация "Федерация велосипедного спорта Курской области”</t>
  </si>
  <si>
    <t>ПЕРВЕНСТВО РОССИИ</t>
  </si>
  <si>
    <t>шоссе - критериум 20-40 км</t>
  </si>
  <si>
    <t>Юниоры 17-18 лет</t>
  </si>
  <si>
    <t xml:space="preserve">НАЧАЛО ГОНКИ: 10ч 00м </t>
  </si>
  <si>
    <t>ОКОНЧАНИЕ ГОНКИ: 11ч 10м</t>
  </si>
  <si>
    <t>№ ВРВС: 0080721811С</t>
  </si>
  <si>
    <t>№ ЕКП 2021: 32507</t>
  </si>
  <si>
    <t>2,0 км/20</t>
  </si>
  <si>
    <t>ОРЕХОВ Максим</t>
  </si>
  <si>
    <t>02.03.2003</t>
  </si>
  <si>
    <t>ВАСИЛЬЕВ Никита</t>
  </si>
  <si>
    <t>28.02.2003</t>
  </si>
  <si>
    <t>ГУТОВСКИЙ Владислав</t>
  </si>
  <si>
    <t>15.09.2003</t>
  </si>
  <si>
    <t>Москва</t>
  </si>
  <si>
    <t>БЛОХИН Иван</t>
  </si>
  <si>
    <t>29.04.2004</t>
  </si>
  <si>
    <t>ПАЛАГИЧЕВ Иван</t>
  </si>
  <si>
    <t>05.07.2003</t>
  </si>
  <si>
    <t>ШТИН Валерий</t>
  </si>
  <si>
    <t>27.04.2004</t>
  </si>
  <si>
    <t>ТИШКИН Александр</t>
  </si>
  <si>
    <t>27.05.2003</t>
  </si>
  <si>
    <t>ТРУБЕЦКОЙ Арсений</t>
  </si>
  <si>
    <t>20.06.2004</t>
  </si>
  <si>
    <t>ЗОЗУЛЯ Кирилл</t>
  </si>
  <si>
    <t>26.07.2003</t>
  </si>
  <si>
    <t>ДИКИЙ Марк</t>
  </si>
  <si>
    <t>25.07.2003</t>
  </si>
  <si>
    <t>ЕСИК Артемий</t>
  </si>
  <si>
    <t>23.06.2003</t>
  </si>
  <si>
    <t>МАМЕТОВ Данил</t>
  </si>
  <si>
    <t>18.07.2003</t>
  </si>
  <si>
    <t>ГОЛОВАХА Мирослав</t>
  </si>
  <si>
    <t>14.02.2004</t>
  </si>
  <si>
    <t>ТЕТЕНКОВ Глеб</t>
  </si>
  <si>
    <t>26.01.2004</t>
  </si>
  <si>
    <t>БЕРЕЗУЦКИЙ Никита</t>
  </si>
  <si>
    <t>20.10.2004</t>
  </si>
  <si>
    <t>КОНДРАТЬЕВ Артем</t>
  </si>
  <si>
    <t>09.11.2003</t>
  </si>
  <si>
    <t>ДМИТРИЕВ Иван</t>
  </si>
  <si>
    <t>10.10.2003</t>
  </si>
  <si>
    <t>ТАГИНЦЕВ Василий</t>
  </si>
  <si>
    <t>19.09.2004</t>
  </si>
  <si>
    <t>БЕЛЯНИН Андрей</t>
  </si>
  <si>
    <t>17.10.2004</t>
  </si>
  <si>
    <t>МАХНЫЧЕВ Григорий</t>
  </si>
  <si>
    <t>ШУМАКОВ Никита</t>
  </si>
  <si>
    <t>08.02.2004</t>
  </si>
  <si>
    <t>ШАЛЫГИН Кирилл</t>
  </si>
  <si>
    <t>04.02.2004</t>
  </si>
  <si>
    <t>МЕРТВИЩЕВ Аскольд</t>
  </si>
  <si>
    <t>30.07.2004</t>
  </si>
  <si>
    <t>Нижегородская область</t>
  </si>
  <si>
    <t>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</si>
</sst>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7" fillId="0" borderId="35" xfId="8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18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2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8" fillId="2" borderId="32" xfId="3" applyNumberFormat="1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59869</xdr:rowOff>
    </xdr:from>
    <xdr:to>
      <xdr:col>1</xdr:col>
      <xdr:colOff>367394</xdr:colOff>
      <xdr:row>3</xdr:row>
      <xdr:rowOff>13607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59869"/>
          <a:ext cx="753838" cy="729345"/>
        </a:xfrm>
        <a:prstGeom prst="rect">
          <a:avLst/>
        </a:prstGeom>
      </xdr:spPr>
    </xdr:pic>
    <xdr:clientData/>
  </xdr:twoCellAnchor>
  <xdr:twoCellAnchor editAs="oneCell">
    <xdr:from>
      <xdr:col>21</xdr:col>
      <xdr:colOff>13607</xdr:colOff>
      <xdr:row>0</xdr:row>
      <xdr:rowOff>138793</xdr:rowOff>
    </xdr:from>
    <xdr:to>
      <xdr:col>21</xdr:col>
      <xdr:colOff>1075398</xdr:colOff>
      <xdr:row>2</xdr:row>
      <xdr:rowOff>231322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821" y="138793"/>
          <a:ext cx="1061791" cy="609600"/>
        </a:xfrm>
        <a:prstGeom prst="rect">
          <a:avLst/>
        </a:prstGeom>
      </xdr:spPr>
    </xdr:pic>
    <xdr:clientData/>
  </xdr:twoCellAnchor>
  <xdr:oneCellAnchor>
    <xdr:from>
      <xdr:col>19</xdr:col>
      <xdr:colOff>557894</xdr:colOff>
      <xdr:row>58</xdr:row>
      <xdr:rowOff>27214</xdr:rowOff>
    </xdr:from>
    <xdr:ext cx="832935" cy="476250"/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65430" y="18805071"/>
          <a:ext cx="832935" cy="476250"/>
        </a:xfrm>
        <a:prstGeom prst="rect">
          <a:avLst/>
        </a:prstGeom>
      </xdr:spPr>
    </xdr:pic>
    <xdr:clientData/>
  </xdr:oneCellAnchor>
  <xdr:oneCellAnchor>
    <xdr:from>
      <xdr:col>8</xdr:col>
      <xdr:colOff>122464</xdr:colOff>
      <xdr:row>57</xdr:row>
      <xdr:rowOff>204106</xdr:rowOff>
    </xdr:from>
    <xdr:ext cx="636030" cy="528838"/>
    <xdr:pic>
      <xdr:nvPicPr>
        <xdr:cNvPr id="8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63393" y="18777856"/>
          <a:ext cx="636030" cy="5288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view="pageBreakPreview" zoomScale="70" zoomScaleNormal="90" zoomScaleSheetLayoutView="70" workbookViewId="0">
      <selection activeCell="W38" sqref="W38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2.85546875" style="11" customWidth="1"/>
    <col min="4" max="4" width="19.7109375" style="1" customWidth="1"/>
    <col min="5" max="5" width="10.85546875" style="60" customWidth="1"/>
    <col min="6" max="6" width="8" style="1" customWidth="1"/>
    <col min="7" max="7" width="19.5703125" style="1" customWidth="1"/>
    <col min="8" max="17" width="3.7109375" style="1" customWidth="1"/>
    <col min="18" max="18" width="19.28515625" style="1" customWidth="1"/>
    <col min="19" max="19" width="11.28515625" style="1" customWidth="1"/>
    <col min="20" max="20" width="10.42578125" style="1" customWidth="1"/>
    <col min="21" max="21" width="14.42578125" style="1" customWidth="1"/>
    <col min="22" max="22" width="18.7109375" style="1" customWidth="1"/>
    <col min="23" max="16384" width="9.140625" style="1"/>
  </cols>
  <sheetData>
    <row r="1" spans="1:22" ht="20.2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0.25" customHeight="1" x14ac:dyDescent="0.2">
      <c r="A2" s="130" t="s">
        <v>64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20.25" customHeight="1" x14ac:dyDescent="0.2">
      <c r="A3" s="130" t="s">
        <v>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20.25" customHeight="1" x14ac:dyDescent="0.2">
      <c r="A4" s="130" t="s">
        <v>65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9" customHeight="1" x14ac:dyDescent="0.2">
      <c r="A5" s="130" t="s">
        <v>43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2" customFormat="1" ht="20.25" customHeight="1" x14ac:dyDescent="0.2">
      <c r="A6" s="131" t="s">
        <v>66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2" s="2" customFormat="1" ht="18" customHeight="1" x14ac:dyDescent="0.2">
      <c r="A7" s="104" t="s">
        <v>16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s="2" customFormat="1" ht="6" customHeight="1" thickBot="1" x14ac:dyDescent="0.25">
      <c r="A8" s="104" t="s">
        <v>43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ht="24" customHeight="1" thickTop="1" x14ac:dyDescent="0.2">
      <c r="A9" s="132" t="s">
        <v>22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4"/>
    </row>
    <row r="10" spans="1:22" ht="18" customHeight="1" x14ac:dyDescent="0.2">
      <c r="A10" s="112" t="s">
        <v>67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</row>
    <row r="11" spans="1:22" ht="19.5" customHeight="1" x14ac:dyDescent="0.2">
      <c r="A11" s="112" t="s">
        <v>68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4"/>
    </row>
    <row r="12" spans="1:22" ht="8.25" customHeight="1" x14ac:dyDescent="0.2">
      <c r="A12" s="121" t="s">
        <v>43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</row>
    <row r="13" spans="1:22" ht="15.75" x14ac:dyDescent="0.2">
      <c r="A13" s="26" t="s">
        <v>54</v>
      </c>
      <c r="B13" s="16"/>
      <c r="C13" s="49"/>
      <c r="D13" s="48"/>
      <c r="E13" s="50"/>
      <c r="F13" s="4"/>
      <c r="G13" s="65" t="s">
        <v>69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4"/>
      <c r="V13" s="35" t="s">
        <v>71</v>
      </c>
    </row>
    <row r="14" spans="1:22" ht="15.75" x14ac:dyDescent="0.2">
      <c r="A14" s="14" t="s">
        <v>55</v>
      </c>
      <c r="B14" s="10"/>
      <c r="C14" s="10"/>
      <c r="D14" s="61"/>
      <c r="E14" s="51"/>
      <c r="F14" s="5"/>
      <c r="G14" s="66" t="s">
        <v>70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6"/>
      <c r="V14" s="37" t="s">
        <v>72</v>
      </c>
    </row>
    <row r="15" spans="1:22" ht="15" x14ac:dyDescent="0.2">
      <c r="A15" s="137" t="s">
        <v>9</v>
      </c>
      <c r="B15" s="138"/>
      <c r="C15" s="138"/>
      <c r="D15" s="138"/>
      <c r="E15" s="138"/>
      <c r="F15" s="138"/>
      <c r="G15" s="139"/>
      <c r="H15" s="140" t="s">
        <v>1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41"/>
    </row>
    <row r="16" spans="1:22" ht="15" x14ac:dyDescent="0.2">
      <c r="A16" s="15" t="s">
        <v>18</v>
      </c>
      <c r="B16" s="27"/>
      <c r="C16" s="27"/>
      <c r="D16" s="8"/>
      <c r="E16" s="52"/>
      <c r="F16" s="8"/>
      <c r="G16" s="9" t="s">
        <v>43</v>
      </c>
      <c r="H16" s="115" t="s">
        <v>53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</row>
    <row r="17" spans="1:22" ht="15" x14ac:dyDescent="0.2">
      <c r="A17" s="15" t="s">
        <v>19</v>
      </c>
      <c r="B17" s="23"/>
      <c r="C17" s="23"/>
      <c r="D17" s="6"/>
      <c r="E17" s="53"/>
      <c r="F17" s="6"/>
      <c r="G17" s="9" t="s">
        <v>56</v>
      </c>
      <c r="H17" s="115" t="s">
        <v>47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/>
    </row>
    <row r="18" spans="1:22" ht="15" x14ac:dyDescent="0.2">
      <c r="A18" s="15" t="s">
        <v>20</v>
      </c>
      <c r="B18" s="27"/>
      <c r="C18" s="27"/>
      <c r="D18" s="7"/>
      <c r="E18" s="52"/>
      <c r="F18" s="8"/>
      <c r="G18" s="9" t="s">
        <v>49</v>
      </c>
      <c r="H18" s="115" t="s">
        <v>48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7"/>
    </row>
    <row r="19" spans="1:22" ht="16.5" thickBot="1" x14ac:dyDescent="0.25">
      <c r="A19" s="30" t="s">
        <v>15</v>
      </c>
      <c r="B19" s="21"/>
      <c r="C19" s="21"/>
      <c r="D19" s="20"/>
      <c r="E19" s="54"/>
      <c r="F19" s="29"/>
      <c r="G19" s="64"/>
      <c r="H19" s="31" t="s">
        <v>38</v>
      </c>
      <c r="I19" s="32"/>
      <c r="J19" s="32"/>
      <c r="K19" s="32"/>
      <c r="L19" s="32"/>
      <c r="M19" s="32"/>
      <c r="N19" s="21"/>
      <c r="O19" s="19"/>
      <c r="P19" s="19"/>
      <c r="Q19" s="19"/>
      <c r="R19" s="19"/>
      <c r="S19" s="44">
        <v>40</v>
      </c>
      <c r="T19" s="19"/>
      <c r="U19" s="29"/>
      <c r="V19" s="33" t="s">
        <v>73</v>
      </c>
    </row>
    <row r="20" spans="1:22" ht="6.75" customHeight="1" thickTop="1" thickBot="1" x14ac:dyDescent="0.25">
      <c r="A20" s="18"/>
      <c r="B20" s="17"/>
      <c r="C20" s="17"/>
      <c r="D20" s="18"/>
      <c r="E20" s="5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28" customFormat="1" ht="21.75" customHeight="1" thickTop="1" x14ac:dyDescent="0.2">
      <c r="A21" s="142" t="s">
        <v>7</v>
      </c>
      <c r="B21" s="106" t="s">
        <v>12</v>
      </c>
      <c r="C21" s="106" t="s">
        <v>41</v>
      </c>
      <c r="D21" s="106" t="s">
        <v>2</v>
      </c>
      <c r="E21" s="135" t="s">
        <v>37</v>
      </c>
      <c r="F21" s="106" t="s">
        <v>8</v>
      </c>
      <c r="G21" s="106" t="s">
        <v>13</v>
      </c>
      <c r="H21" s="105" t="s">
        <v>17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6" t="s">
        <v>40</v>
      </c>
      <c r="S21" s="106" t="s">
        <v>26</v>
      </c>
      <c r="T21" s="106" t="s">
        <v>27</v>
      </c>
      <c r="U21" s="108" t="s">
        <v>25</v>
      </c>
      <c r="V21" s="110" t="s">
        <v>14</v>
      </c>
    </row>
    <row r="22" spans="1:22" s="28" customFormat="1" ht="18" customHeight="1" x14ac:dyDescent="0.2">
      <c r="A22" s="143"/>
      <c r="B22" s="107"/>
      <c r="C22" s="107"/>
      <c r="D22" s="107"/>
      <c r="E22" s="136"/>
      <c r="F22" s="107"/>
      <c r="G22" s="107"/>
      <c r="H22" s="101">
        <v>1</v>
      </c>
      <c r="I22" s="101">
        <v>2</v>
      </c>
      <c r="J22" s="101">
        <v>3</v>
      </c>
      <c r="K22" s="101">
        <v>4</v>
      </c>
      <c r="L22" s="101">
        <v>5</v>
      </c>
      <c r="M22" s="101">
        <v>6</v>
      </c>
      <c r="N22" s="101">
        <v>7</v>
      </c>
      <c r="O22" s="101">
        <v>8</v>
      </c>
      <c r="P22" s="101">
        <v>9</v>
      </c>
      <c r="Q22" s="101">
        <v>10</v>
      </c>
      <c r="R22" s="107"/>
      <c r="S22" s="107"/>
      <c r="T22" s="107"/>
      <c r="U22" s="109"/>
      <c r="V22" s="111"/>
    </row>
    <row r="23" spans="1:22" s="3" customFormat="1" ht="30.75" customHeight="1" x14ac:dyDescent="0.2">
      <c r="A23" s="94">
        <v>1</v>
      </c>
      <c r="B23" s="95">
        <v>51</v>
      </c>
      <c r="C23" s="85">
        <v>10036048517</v>
      </c>
      <c r="D23" s="96" t="s">
        <v>74</v>
      </c>
      <c r="E23" s="85" t="s">
        <v>75</v>
      </c>
      <c r="F23" s="85" t="s">
        <v>34</v>
      </c>
      <c r="G23" s="102" t="s">
        <v>23</v>
      </c>
      <c r="H23" s="85"/>
      <c r="I23" s="85">
        <v>5</v>
      </c>
      <c r="J23" s="95">
        <v>5</v>
      </c>
      <c r="K23" s="95"/>
      <c r="L23" s="95"/>
      <c r="M23" s="95"/>
      <c r="N23" s="85">
        <v>5</v>
      </c>
      <c r="O23" s="85">
        <v>3</v>
      </c>
      <c r="P23" s="85">
        <v>3</v>
      </c>
      <c r="Q23" s="95">
        <v>3</v>
      </c>
      <c r="R23" s="95">
        <v>2</v>
      </c>
      <c r="S23" s="84">
        <f>SUM(H23:Q23)</f>
        <v>24</v>
      </c>
      <c r="T23" s="84"/>
      <c r="U23" s="86"/>
      <c r="V23" s="87"/>
    </row>
    <row r="24" spans="1:22" s="3" customFormat="1" ht="30.75" customHeight="1" x14ac:dyDescent="0.2">
      <c r="A24" s="94">
        <v>2</v>
      </c>
      <c r="B24" s="95">
        <v>55</v>
      </c>
      <c r="C24" s="85">
        <v>10049916382</v>
      </c>
      <c r="D24" s="96" t="s">
        <v>76</v>
      </c>
      <c r="E24" s="85" t="s">
        <v>77</v>
      </c>
      <c r="F24" s="85" t="s">
        <v>34</v>
      </c>
      <c r="G24" s="102" t="s">
        <v>23</v>
      </c>
      <c r="H24" s="85"/>
      <c r="I24" s="95"/>
      <c r="J24" s="85"/>
      <c r="K24" s="95"/>
      <c r="L24" s="95">
        <v>2</v>
      </c>
      <c r="M24" s="95"/>
      <c r="N24" s="85"/>
      <c r="O24" s="85">
        <v>5</v>
      </c>
      <c r="P24" s="85">
        <v>5</v>
      </c>
      <c r="Q24" s="95">
        <v>5</v>
      </c>
      <c r="R24" s="95">
        <v>1</v>
      </c>
      <c r="S24" s="84">
        <f>SUM(H24:Q24)</f>
        <v>17</v>
      </c>
      <c r="T24" s="84"/>
      <c r="U24" s="86"/>
      <c r="V24" s="87"/>
    </row>
    <row r="25" spans="1:22" s="3" customFormat="1" ht="30.75" customHeight="1" x14ac:dyDescent="0.2">
      <c r="A25" s="94">
        <v>3</v>
      </c>
      <c r="B25" s="95">
        <v>76</v>
      </c>
      <c r="C25" s="85">
        <v>10036091660</v>
      </c>
      <c r="D25" s="96" t="s">
        <v>78</v>
      </c>
      <c r="E25" s="85" t="s">
        <v>79</v>
      </c>
      <c r="F25" s="85" t="s">
        <v>34</v>
      </c>
      <c r="G25" s="102" t="s">
        <v>80</v>
      </c>
      <c r="H25" s="85"/>
      <c r="I25" s="95"/>
      <c r="J25" s="95">
        <v>3</v>
      </c>
      <c r="K25" s="95"/>
      <c r="L25" s="95">
        <v>5</v>
      </c>
      <c r="M25" s="95">
        <v>1</v>
      </c>
      <c r="N25" s="95"/>
      <c r="O25" s="95"/>
      <c r="P25" s="95">
        <v>2</v>
      </c>
      <c r="Q25" s="95">
        <v>2</v>
      </c>
      <c r="R25" s="95">
        <v>3</v>
      </c>
      <c r="S25" s="84">
        <f>SUM(H25:Q25)</f>
        <v>13</v>
      </c>
      <c r="T25" s="84"/>
      <c r="U25" s="86"/>
      <c r="V25" s="87"/>
    </row>
    <row r="26" spans="1:22" s="3" customFormat="1" ht="30.75" customHeight="1" x14ac:dyDescent="0.2">
      <c r="A26" s="94">
        <v>4</v>
      </c>
      <c r="B26" s="95">
        <v>50</v>
      </c>
      <c r="C26" s="85">
        <v>10054315334</v>
      </c>
      <c r="D26" s="96" t="s">
        <v>81</v>
      </c>
      <c r="E26" s="85" t="s">
        <v>82</v>
      </c>
      <c r="F26" s="85" t="s">
        <v>34</v>
      </c>
      <c r="G26" s="102" t="s">
        <v>120</v>
      </c>
      <c r="H26" s="95">
        <v>1</v>
      </c>
      <c r="I26" s="95"/>
      <c r="J26" s="95"/>
      <c r="K26" s="85"/>
      <c r="L26" s="85"/>
      <c r="M26" s="85">
        <v>5</v>
      </c>
      <c r="N26" s="95">
        <v>1</v>
      </c>
      <c r="O26" s="95">
        <v>2</v>
      </c>
      <c r="P26" s="95"/>
      <c r="Q26" s="95">
        <v>1</v>
      </c>
      <c r="R26" s="95">
        <v>4</v>
      </c>
      <c r="S26" s="84">
        <f>SUM(H26:Q26)</f>
        <v>10</v>
      </c>
      <c r="T26" s="84"/>
      <c r="U26" s="86"/>
      <c r="V26" s="87"/>
    </row>
    <row r="27" spans="1:22" s="3" customFormat="1" ht="30.75" customHeight="1" x14ac:dyDescent="0.2">
      <c r="A27" s="94">
        <v>5</v>
      </c>
      <c r="B27" s="95">
        <v>52</v>
      </c>
      <c r="C27" s="85">
        <v>10036079334</v>
      </c>
      <c r="D27" s="96" t="s">
        <v>83</v>
      </c>
      <c r="E27" s="85" t="s">
        <v>84</v>
      </c>
      <c r="F27" s="85" t="s">
        <v>34</v>
      </c>
      <c r="G27" s="102" t="s">
        <v>23</v>
      </c>
      <c r="H27" s="95">
        <v>3</v>
      </c>
      <c r="I27" s="85"/>
      <c r="J27" s="85"/>
      <c r="K27" s="85">
        <v>5</v>
      </c>
      <c r="L27" s="85"/>
      <c r="M27" s="85"/>
      <c r="N27" s="95"/>
      <c r="O27" s="95"/>
      <c r="P27" s="95"/>
      <c r="Q27" s="85"/>
      <c r="R27" s="95">
        <v>5</v>
      </c>
      <c r="S27" s="84">
        <f>SUM(H27:Q27)</f>
        <v>8</v>
      </c>
      <c r="T27" s="84"/>
      <c r="U27" s="86"/>
      <c r="V27" s="87"/>
    </row>
    <row r="28" spans="1:22" s="3" customFormat="1" ht="30.75" customHeight="1" x14ac:dyDescent="0.2">
      <c r="A28" s="94">
        <v>6</v>
      </c>
      <c r="B28" s="95">
        <v>69</v>
      </c>
      <c r="C28" s="85">
        <v>10088947263</v>
      </c>
      <c r="D28" s="96" t="s">
        <v>85</v>
      </c>
      <c r="E28" s="85" t="s">
        <v>86</v>
      </c>
      <c r="F28" s="85" t="s">
        <v>34</v>
      </c>
      <c r="G28" s="102" t="s">
        <v>60</v>
      </c>
      <c r="H28" s="85">
        <v>2</v>
      </c>
      <c r="I28" s="85">
        <v>1</v>
      </c>
      <c r="J28" s="85">
        <v>2</v>
      </c>
      <c r="K28" s="85"/>
      <c r="L28" s="85">
        <v>3</v>
      </c>
      <c r="M28" s="85"/>
      <c r="N28" s="95"/>
      <c r="O28" s="95"/>
      <c r="P28" s="95"/>
      <c r="Q28" s="85"/>
      <c r="R28" s="95">
        <v>6</v>
      </c>
      <c r="S28" s="84">
        <f>SUM(H28:Q28)</f>
        <v>8</v>
      </c>
      <c r="T28" s="84"/>
      <c r="U28" s="86"/>
      <c r="V28" s="87"/>
    </row>
    <row r="29" spans="1:22" s="3" customFormat="1" ht="30.75" customHeight="1" x14ac:dyDescent="0.2">
      <c r="A29" s="94">
        <v>7</v>
      </c>
      <c r="B29" s="95">
        <v>60</v>
      </c>
      <c r="C29" s="85">
        <v>10078794292</v>
      </c>
      <c r="D29" s="96" t="s">
        <v>87</v>
      </c>
      <c r="E29" s="85" t="s">
        <v>88</v>
      </c>
      <c r="F29" s="85" t="s">
        <v>24</v>
      </c>
      <c r="G29" s="102" t="s">
        <v>57</v>
      </c>
      <c r="H29" s="85"/>
      <c r="I29" s="85">
        <v>2</v>
      </c>
      <c r="J29" s="95"/>
      <c r="K29" s="85"/>
      <c r="L29" s="95"/>
      <c r="M29" s="95">
        <v>2</v>
      </c>
      <c r="N29" s="85">
        <v>3</v>
      </c>
      <c r="O29" s="85"/>
      <c r="P29" s="85">
        <v>1</v>
      </c>
      <c r="Q29" s="85"/>
      <c r="R29" s="95">
        <v>9</v>
      </c>
      <c r="S29" s="84">
        <f>SUM(H29:Q29)</f>
        <v>8</v>
      </c>
      <c r="T29" s="84"/>
      <c r="U29" s="86"/>
      <c r="V29" s="87"/>
    </row>
    <row r="30" spans="1:22" s="3" customFormat="1" ht="30.75" customHeight="1" x14ac:dyDescent="0.2">
      <c r="A30" s="94">
        <v>8</v>
      </c>
      <c r="B30" s="95">
        <v>74</v>
      </c>
      <c r="C30" s="85">
        <v>10060269316</v>
      </c>
      <c r="D30" s="96" t="s">
        <v>89</v>
      </c>
      <c r="E30" s="85" t="s">
        <v>90</v>
      </c>
      <c r="F30" s="85" t="s">
        <v>34</v>
      </c>
      <c r="G30" s="102" t="s">
        <v>42</v>
      </c>
      <c r="H30" s="95">
        <v>5</v>
      </c>
      <c r="I30" s="85"/>
      <c r="J30" s="85"/>
      <c r="K30" s="95"/>
      <c r="L30" s="85"/>
      <c r="M30" s="85"/>
      <c r="N30" s="85"/>
      <c r="O30" s="85"/>
      <c r="P30" s="85"/>
      <c r="Q30" s="85"/>
      <c r="R30" s="95">
        <v>8</v>
      </c>
      <c r="S30" s="84">
        <f>SUM(H30:Q30)</f>
        <v>5</v>
      </c>
      <c r="T30" s="84"/>
      <c r="U30" s="86"/>
      <c r="V30" s="87"/>
    </row>
    <row r="31" spans="1:22" s="3" customFormat="1" ht="30.75" customHeight="1" x14ac:dyDescent="0.2">
      <c r="A31" s="94">
        <v>9</v>
      </c>
      <c r="B31" s="95">
        <v>77</v>
      </c>
      <c r="C31" s="85">
        <v>10036060944</v>
      </c>
      <c r="D31" s="96" t="s">
        <v>91</v>
      </c>
      <c r="E31" s="85" t="s">
        <v>92</v>
      </c>
      <c r="F31" s="85" t="s">
        <v>34</v>
      </c>
      <c r="G31" s="102" t="s">
        <v>121</v>
      </c>
      <c r="H31" s="95"/>
      <c r="I31" s="85"/>
      <c r="J31" s="85"/>
      <c r="K31" s="85">
        <v>3</v>
      </c>
      <c r="L31" s="85">
        <v>1</v>
      </c>
      <c r="M31" s="85"/>
      <c r="N31" s="85"/>
      <c r="O31" s="85"/>
      <c r="P31" s="85"/>
      <c r="Q31" s="85"/>
      <c r="R31" s="95">
        <v>7</v>
      </c>
      <c r="S31" s="84">
        <f>SUM(H31:Q31)</f>
        <v>4</v>
      </c>
      <c r="T31" s="84"/>
      <c r="U31" s="86"/>
      <c r="V31" s="87"/>
    </row>
    <row r="32" spans="1:22" s="3" customFormat="1" ht="30.75" customHeight="1" x14ac:dyDescent="0.2">
      <c r="A32" s="94">
        <v>10</v>
      </c>
      <c r="B32" s="95">
        <v>59</v>
      </c>
      <c r="C32" s="85">
        <v>10105865881</v>
      </c>
      <c r="D32" s="96" t="s">
        <v>93</v>
      </c>
      <c r="E32" s="85" t="s">
        <v>94</v>
      </c>
      <c r="F32" s="85" t="s">
        <v>34</v>
      </c>
      <c r="G32" s="102" t="s">
        <v>57</v>
      </c>
      <c r="H32" s="85"/>
      <c r="I32" s="95"/>
      <c r="J32" s="85"/>
      <c r="K32" s="85"/>
      <c r="L32" s="85"/>
      <c r="M32" s="85">
        <v>3</v>
      </c>
      <c r="N32" s="85"/>
      <c r="O32" s="85">
        <v>1</v>
      </c>
      <c r="P32" s="85"/>
      <c r="Q32" s="85"/>
      <c r="R32" s="95">
        <v>19</v>
      </c>
      <c r="S32" s="84">
        <f>SUM(H32:Q32)</f>
        <v>4</v>
      </c>
      <c r="T32" s="84"/>
      <c r="U32" s="86"/>
      <c r="V32" s="87"/>
    </row>
    <row r="33" spans="1:22" s="3" customFormat="1" ht="30.75" customHeight="1" x14ac:dyDescent="0.2">
      <c r="A33" s="97">
        <v>11</v>
      </c>
      <c r="B33" s="95">
        <v>72</v>
      </c>
      <c r="C33" s="85">
        <v>10036050739</v>
      </c>
      <c r="D33" s="96" t="s">
        <v>95</v>
      </c>
      <c r="E33" s="85" t="s">
        <v>96</v>
      </c>
      <c r="F33" s="85" t="s">
        <v>34</v>
      </c>
      <c r="G33" s="102" t="s">
        <v>42</v>
      </c>
      <c r="H33" s="85"/>
      <c r="I33" s="85"/>
      <c r="J33" s="85">
        <v>1</v>
      </c>
      <c r="K33" s="85"/>
      <c r="L33" s="85"/>
      <c r="M33" s="85"/>
      <c r="N33" s="85">
        <v>2</v>
      </c>
      <c r="O33" s="85"/>
      <c r="P33" s="85"/>
      <c r="Q33" s="85"/>
      <c r="R33" s="84">
        <v>10</v>
      </c>
      <c r="S33" s="84">
        <f>SUM(H33:Q33)</f>
        <v>3</v>
      </c>
      <c r="T33" s="84"/>
      <c r="U33" s="86"/>
      <c r="V33" s="87"/>
    </row>
    <row r="34" spans="1:22" s="3" customFormat="1" ht="30.75" customHeight="1" x14ac:dyDescent="0.2">
      <c r="A34" s="97">
        <v>12</v>
      </c>
      <c r="B34" s="95">
        <v>70</v>
      </c>
      <c r="C34" s="85">
        <v>10092779268</v>
      </c>
      <c r="D34" s="96" t="s">
        <v>97</v>
      </c>
      <c r="E34" s="85" t="s">
        <v>98</v>
      </c>
      <c r="F34" s="85" t="s">
        <v>34</v>
      </c>
      <c r="G34" s="102" t="s">
        <v>60</v>
      </c>
      <c r="H34" s="85"/>
      <c r="I34" s="85">
        <v>3</v>
      </c>
      <c r="J34" s="85"/>
      <c r="K34" s="85"/>
      <c r="L34" s="85"/>
      <c r="M34" s="85"/>
      <c r="N34" s="85"/>
      <c r="O34" s="85"/>
      <c r="P34" s="85"/>
      <c r="Q34" s="85"/>
      <c r="R34" s="84">
        <v>16</v>
      </c>
      <c r="S34" s="84">
        <f>SUM(H34:Q34)</f>
        <v>3</v>
      </c>
      <c r="T34" s="84"/>
      <c r="U34" s="86"/>
      <c r="V34" s="87"/>
    </row>
    <row r="35" spans="1:22" s="3" customFormat="1" ht="30.75" customHeight="1" x14ac:dyDescent="0.2">
      <c r="A35" s="97">
        <v>13</v>
      </c>
      <c r="B35" s="95">
        <v>61</v>
      </c>
      <c r="C35" s="85">
        <v>10059652152</v>
      </c>
      <c r="D35" s="96" t="s">
        <v>99</v>
      </c>
      <c r="E35" s="85" t="s">
        <v>100</v>
      </c>
      <c r="F35" s="85" t="s">
        <v>45</v>
      </c>
      <c r="G35" s="102" t="s">
        <v>57</v>
      </c>
      <c r="H35" s="85"/>
      <c r="I35" s="85"/>
      <c r="J35" s="85"/>
      <c r="K35" s="85">
        <v>2</v>
      </c>
      <c r="L35" s="85"/>
      <c r="M35" s="85"/>
      <c r="N35" s="85"/>
      <c r="O35" s="85"/>
      <c r="P35" s="85"/>
      <c r="Q35" s="85"/>
      <c r="R35" s="84">
        <v>15</v>
      </c>
      <c r="S35" s="84">
        <f>SUM(H35:Q35)</f>
        <v>2</v>
      </c>
      <c r="T35" s="84"/>
      <c r="U35" s="86"/>
      <c r="V35" s="87"/>
    </row>
    <row r="36" spans="1:22" s="3" customFormat="1" ht="30.75" customHeight="1" x14ac:dyDescent="0.2">
      <c r="A36" s="97">
        <v>14</v>
      </c>
      <c r="B36" s="95">
        <v>62</v>
      </c>
      <c r="C36" s="85">
        <v>10059788659</v>
      </c>
      <c r="D36" s="96" t="s">
        <v>101</v>
      </c>
      <c r="E36" s="85" t="s">
        <v>102</v>
      </c>
      <c r="F36" s="85" t="s">
        <v>34</v>
      </c>
      <c r="G36" s="102" t="s">
        <v>58</v>
      </c>
      <c r="H36" s="85"/>
      <c r="I36" s="85"/>
      <c r="J36" s="85"/>
      <c r="K36" s="85">
        <v>1</v>
      </c>
      <c r="L36" s="85"/>
      <c r="M36" s="85"/>
      <c r="N36" s="85"/>
      <c r="O36" s="85"/>
      <c r="P36" s="85"/>
      <c r="Q36" s="85"/>
      <c r="R36" s="84">
        <v>11</v>
      </c>
      <c r="S36" s="84">
        <f>SUM(H36:Q36)</f>
        <v>1</v>
      </c>
      <c r="T36" s="84"/>
      <c r="U36" s="86"/>
      <c r="V36" s="87"/>
    </row>
    <row r="37" spans="1:22" s="3" customFormat="1" ht="30.75" customHeight="1" x14ac:dyDescent="0.2">
      <c r="A37" s="97">
        <v>15</v>
      </c>
      <c r="B37" s="95">
        <v>54</v>
      </c>
      <c r="C37" s="85">
        <v>10088111548</v>
      </c>
      <c r="D37" s="96" t="s">
        <v>103</v>
      </c>
      <c r="E37" s="85" t="s">
        <v>104</v>
      </c>
      <c r="F37" s="85" t="s">
        <v>34</v>
      </c>
      <c r="G37" s="102" t="s">
        <v>23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>
        <v>12</v>
      </c>
      <c r="S37" s="84"/>
      <c r="T37" s="84"/>
      <c r="U37" s="86"/>
      <c r="V37" s="87"/>
    </row>
    <row r="38" spans="1:22" s="3" customFormat="1" ht="30.75" customHeight="1" x14ac:dyDescent="0.2">
      <c r="A38" s="97">
        <v>16</v>
      </c>
      <c r="B38" s="95">
        <v>73</v>
      </c>
      <c r="C38" s="85">
        <v>10036052860</v>
      </c>
      <c r="D38" s="96" t="s">
        <v>105</v>
      </c>
      <c r="E38" s="85" t="s">
        <v>106</v>
      </c>
      <c r="F38" s="95" t="s">
        <v>34</v>
      </c>
      <c r="G38" s="102" t="s">
        <v>42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>
        <v>13</v>
      </c>
      <c r="S38" s="84"/>
      <c r="T38" s="84"/>
      <c r="U38" s="86"/>
      <c r="V38" s="87"/>
    </row>
    <row r="39" spans="1:22" s="3" customFormat="1" ht="30.75" customHeight="1" x14ac:dyDescent="0.2">
      <c r="A39" s="97">
        <v>17</v>
      </c>
      <c r="B39" s="95">
        <v>75</v>
      </c>
      <c r="C39" s="85">
        <v>10036069028</v>
      </c>
      <c r="D39" s="96" t="s">
        <v>107</v>
      </c>
      <c r="E39" s="85" t="s">
        <v>108</v>
      </c>
      <c r="F39" s="95" t="s">
        <v>34</v>
      </c>
      <c r="G39" s="102" t="s">
        <v>42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>
        <v>14</v>
      </c>
      <c r="S39" s="84"/>
      <c r="T39" s="84"/>
      <c r="U39" s="86"/>
      <c r="V39" s="87"/>
    </row>
    <row r="40" spans="1:22" s="3" customFormat="1" ht="30.75" customHeight="1" x14ac:dyDescent="0.2">
      <c r="A40" s="97">
        <v>18</v>
      </c>
      <c r="B40" s="95">
        <v>57</v>
      </c>
      <c r="C40" s="85">
        <v>10091811692</v>
      </c>
      <c r="D40" s="96" t="s">
        <v>109</v>
      </c>
      <c r="E40" s="85" t="s">
        <v>110</v>
      </c>
      <c r="F40" s="85" t="s">
        <v>39</v>
      </c>
      <c r="G40" s="102" t="s">
        <v>61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>
        <v>17</v>
      </c>
      <c r="S40" s="84"/>
      <c r="T40" s="84"/>
      <c r="U40" s="86"/>
      <c r="V40" s="87"/>
    </row>
    <row r="41" spans="1:22" s="3" customFormat="1" ht="30.75" customHeight="1" x14ac:dyDescent="0.2">
      <c r="A41" s="97">
        <v>19</v>
      </c>
      <c r="B41" s="95">
        <v>53</v>
      </c>
      <c r="C41" s="85">
        <v>10036028107</v>
      </c>
      <c r="D41" s="96" t="s">
        <v>111</v>
      </c>
      <c r="E41" s="85" t="s">
        <v>112</v>
      </c>
      <c r="F41" s="85" t="s">
        <v>34</v>
      </c>
      <c r="G41" s="102" t="s">
        <v>23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>
        <v>18</v>
      </c>
      <c r="S41" s="84"/>
      <c r="T41" s="84"/>
      <c r="U41" s="86"/>
      <c r="V41" s="87"/>
    </row>
    <row r="42" spans="1:22" s="3" customFormat="1" ht="30.75" customHeight="1" x14ac:dyDescent="0.2">
      <c r="A42" s="97" t="s">
        <v>50</v>
      </c>
      <c r="B42" s="95">
        <v>56</v>
      </c>
      <c r="C42" s="85">
        <v>10063328048</v>
      </c>
      <c r="D42" s="96" t="s">
        <v>113</v>
      </c>
      <c r="E42" s="85" t="s">
        <v>86</v>
      </c>
      <c r="F42" s="85" t="s">
        <v>39</v>
      </c>
      <c r="G42" s="102" t="s">
        <v>61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6"/>
      <c r="V42" s="87"/>
    </row>
    <row r="43" spans="1:22" s="3" customFormat="1" ht="30.75" customHeight="1" x14ac:dyDescent="0.2">
      <c r="A43" s="97" t="s">
        <v>50</v>
      </c>
      <c r="B43" s="95">
        <v>58</v>
      </c>
      <c r="C43" s="85">
        <v>10119755978</v>
      </c>
      <c r="D43" s="96" t="s">
        <v>114</v>
      </c>
      <c r="E43" s="85" t="s">
        <v>115</v>
      </c>
      <c r="F43" s="85" t="s">
        <v>39</v>
      </c>
      <c r="G43" s="102" t="s">
        <v>61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6"/>
      <c r="V43" s="87"/>
    </row>
    <row r="44" spans="1:22" s="3" customFormat="1" ht="30.75" customHeight="1" x14ac:dyDescent="0.2">
      <c r="A44" s="97" t="s">
        <v>50</v>
      </c>
      <c r="B44" s="95">
        <v>63</v>
      </c>
      <c r="C44" s="85">
        <v>10104580330</v>
      </c>
      <c r="D44" s="96" t="s">
        <v>116</v>
      </c>
      <c r="E44" s="85" t="s">
        <v>117</v>
      </c>
      <c r="F44" s="85" t="s">
        <v>39</v>
      </c>
      <c r="G44" s="102" t="s">
        <v>59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6"/>
      <c r="V44" s="87"/>
    </row>
    <row r="45" spans="1:22" s="3" customFormat="1" ht="30.75" customHeight="1" thickBot="1" x14ac:dyDescent="0.25">
      <c r="A45" s="98" t="s">
        <v>50</v>
      </c>
      <c r="B45" s="99">
        <v>71</v>
      </c>
      <c r="C45" s="89">
        <v>10094805659</v>
      </c>
      <c r="D45" s="100" t="s">
        <v>118</v>
      </c>
      <c r="E45" s="89" t="s">
        <v>119</v>
      </c>
      <c r="F45" s="89" t="s">
        <v>34</v>
      </c>
      <c r="G45" s="103" t="s">
        <v>60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90"/>
      <c r="V45" s="91"/>
    </row>
    <row r="46" spans="1:22" ht="8.25" customHeight="1" thickTop="1" thickBot="1" x14ac:dyDescent="0.25">
      <c r="A46" s="18"/>
      <c r="B46" s="17"/>
      <c r="C46" s="17"/>
      <c r="D46" s="18"/>
      <c r="E46" s="55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.75" thickTop="1" x14ac:dyDescent="0.2">
      <c r="A47" s="129" t="s">
        <v>5</v>
      </c>
      <c r="B47" s="127"/>
      <c r="C47" s="127"/>
      <c r="D47" s="127"/>
      <c r="E47" s="76"/>
      <c r="F47" s="76"/>
      <c r="G47" s="76"/>
      <c r="H47" s="127" t="s">
        <v>6</v>
      </c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8"/>
    </row>
    <row r="48" spans="1:22" ht="15" x14ac:dyDescent="0.2">
      <c r="A48" s="77" t="s">
        <v>62</v>
      </c>
      <c r="B48" s="23"/>
      <c r="C48" s="73"/>
      <c r="D48" s="16"/>
      <c r="E48" s="56"/>
      <c r="F48" s="16"/>
      <c r="G48" s="39"/>
      <c r="M48" s="12"/>
      <c r="N48" s="12"/>
      <c r="O48" s="12"/>
      <c r="P48" s="12"/>
      <c r="Q48" s="12"/>
      <c r="R48" s="24" t="s">
        <v>35</v>
      </c>
      <c r="S48" s="82">
        <v>10</v>
      </c>
      <c r="T48" s="38"/>
      <c r="U48" s="78" t="s">
        <v>33</v>
      </c>
      <c r="V48" s="79">
        <f>COUNTIF(F$21:F156,"ЗМС")</f>
        <v>0</v>
      </c>
    </row>
    <row r="49" spans="1:22" ht="15" x14ac:dyDescent="0.2">
      <c r="A49" s="77" t="s">
        <v>63</v>
      </c>
      <c r="B49" s="23"/>
      <c r="C49" s="74"/>
      <c r="D49" s="22"/>
      <c r="E49" s="57"/>
      <c r="F49" s="22"/>
      <c r="G49" s="40"/>
      <c r="M49" s="12"/>
      <c r="N49" s="12"/>
      <c r="O49" s="12"/>
      <c r="P49" s="12"/>
      <c r="Q49" s="12"/>
      <c r="R49" s="24" t="s">
        <v>28</v>
      </c>
      <c r="S49" s="82">
        <f>S50+S55</f>
        <v>23</v>
      </c>
      <c r="T49" s="12"/>
      <c r="U49" s="78" t="s">
        <v>21</v>
      </c>
      <c r="V49" s="79">
        <f>COUNTIF(F$20:F155,"МСМК")</f>
        <v>0</v>
      </c>
    </row>
    <row r="50" spans="1:22" ht="15" x14ac:dyDescent="0.2">
      <c r="A50" s="77" t="s">
        <v>51</v>
      </c>
      <c r="B50" s="23"/>
      <c r="C50" s="43"/>
      <c r="D50" s="22"/>
      <c r="E50" s="57"/>
      <c r="F50" s="22"/>
      <c r="G50" s="40"/>
      <c r="M50" s="12"/>
      <c r="N50" s="12"/>
      <c r="O50" s="12"/>
      <c r="P50" s="12"/>
      <c r="Q50" s="12"/>
      <c r="R50" s="24" t="s">
        <v>29</v>
      </c>
      <c r="S50" s="82">
        <f>S51+S52+S54</f>
        <v>23</v>
      </c>
      <c r="T50" s="12"/>
      <c r="U50" s="78" t="s">
        <v>24</v>
      </c>
      <c r="V50" s="79">
        <f>COUNTIF(F$20:F45,"МС")</f>
        <v>1</v>
      </c>
    </row>
    <row r="51" spans="1:22" ht="15" x14ac:dyDescent="0.2">
      <c r="A51" s="77" t="s">
        <v>52</v>
      </c>
      <c r="B51" s="23"/>
      <c r="C51" s="43"/>
      <c r="D51" s="22"/>
      <c r="E51" s="57"/>
      <c r="F51" s="22"/>
      <c r="G51" s="40"/>
      <c r="M51" s="12"/>
      <c r="N51" s="12"/>
      <c r="O51" s="12"/>
      <c r="P51" s="12"/>
      <c r="Q51" s="12"/>
      <c r="R51" s="24" t="s">
        <v>30</v>
      </c>
      <c r="S51" s="82">
        <f>COUNT(A23:A45)</f>
        <v>19</v>
      </c>
      <c r="T51" s="12"/>
      <c r="U51" s="78" t="s">
        <v>34</v>
      </c>
      <c r="V51" s="79">
        <f>COUNTIF(F$19:F45,"КМС")</f>
        <v>17</v>
      </c>
    </row>
    <row r="52" spans="1:22" ht="15" x14ac:dyDescent="0.2">
      <c r="A52" s="41"/>
      <c r="B52" s="6"/>
      <c r="C52" s="75"/>
      <c r="D52" s="22"/>
      <c r="E52" s="57"/>
      <c r="F52" s="22"/>
      <c r="G52" s="40"/>
      <c r="M52" s="12"/>
      <c r="N52" s="12"/>
      <c r="O52" s="12"/>
      <c r="P52" s="12"/>
      <c r="Q52" s="12"/>
      <c r="R52" s="24" t="s">
        <v>31</v>
      </c>
      <c r="S52" s="82">
        <f>COUNTIF(A23:A45,"НФ")</f>
        <v>4</v>
      </c>
      <c r="T52" s="12"/>
      <c r="U52" s="78" t="s">
        <v>39</v>
      </c>
      <c r="V52" s="79">
        <f>COUNTIF(F$22:F157,"1 СР")</f>
        <v>4</v>
      </c>
    </row>
    <row r="53" spans="1:22" ht="15" x14ac:dyDescent="0.2">
      <c r="A53" s="41"/>
      <c r="B53" s="6"/>
      <c r="C53" s="75"/>
      <c r="D53" s="22"/>
      <c r="E53" s="57"/>
      <c r="F53" s="22"/>
      <c r="G53" s="40"/>
      <c r="M53" s="12"/>
      <c r="N53" s="12"/>
      <c r="O53" s="12"/>
      <c r="P53" s="12"/>
      <c r="Q53" s="12"/>
      <c r="R53" s="78" t="s">
        <v>46</v>
      </c>
      <c r="S53" s="83">
        <f>COUNTIF(A23:A45,"ЛИМ")</f>
        <v>0</v>
      </c>
      <c r="T53" s="12"/>
      <c r="U53" s="78" t="s">
        <v>44</v>
      </c>
      <c r="V53" s="79">
        <f>COUNTIF(F$19:F155,"2 СР")</f>
        <v>0</v>
      </c>
    </row>
    <row r="54" spans="1:22" ht="15" x14ac:dyDescent="0.2">
      <c r="A54" s="25"/>
      <c r="B54" s="23"/>
      <c r="C54" s="43"/>
      <c r="D54" s="22"/>
      <c r="E54" s="57"/>
      <c r="F54" s="22"/>
      <c r="G54" s="40"/>
      <c r="M54" s="12"/>
      <c r="N54" s="12"/>
      <c r="O54" s="12"/>
      <c r="P54" s="12"/>
      <c r="Q54" s="12"/>
      <c r="R54" s="24" t="s">
        <v>36</v>
      </c>
      <c r="S54" s="82">
        <f>COUNTIF(A23:A45,"ДСКВ")</f>
        <v>0</v>
      </c>
      <c r="T54" s="12"/>
      <c r="U54" s="78" t="s">
        <v>45</v>
      </c>
      <c r="V54" s="79">
        <f>COUNTIF(F$21:F158,"3 СР")</f>
        <v>1</v>
      </c>
    </row>
    <row r="55" spans="1:22" ht="15" x14ac:dyDescent="0.2">
      <c r="A55" s="25"/>
      <c r="B55" s="23"/>
      <c r="C55" s="43"/>
      <c r="D55" s="22"/>
      <c r="E55" s="57"/>
      <c r="F55" s="22"/>
      <c r="G55" s="40"/>
      <c r="M55" s="12"/>
      <c r="N55" s="12"/>
      <c r="O55" s="12"/>
      <c r="P55" s="12"/>
      <c r="Q55" s="12"/>
      <c r="R55" s="24" t="s">
        <v>32</v>
      </c>
      <c r="S55" s="82">
        <f>COUNTIF(A23:A45,"НС")</f>
        <v>0</v>
      </c>
      <c r="T55" s="12"/>
      <c r="U55" s="78"/>
      <c r="V55" s="80"/>
    </row>
    <row r="56" spans="1:22" ht="6.75" customHeight="1" x14ac:dyDescent="0.2">
      <c r="A56" s="41"/>
      <c r="B56" s="13"/>
      <c r="C56" s="13"/>
      <c r="D56" s="6"/>
      <c r="E56" s="5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42"/>
    </row>
    <row r="57" spans="1:22" ht="15.75" x14ac:dyDescent="0.2">
      <c r="A57" s="124" t="s">
        <v>3</v>
      </c>
      <c r="B57" s="125"/>
      <c r="C57" s="125"/>
      <c r="D57" s="125"/>
      <c r="E57" s="125"/>
      <c r="F57" s="125" t="s">
        <v>11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45"/>
      <c r="S57" s="125" t="s">
        <v>4</v>
      </c>
      <c r="T57" s="125"/>
      <c r="U57" s="125"/>
      <c r="V57" s="126"/>
    </row>
    <row r="58" spans="1:22" s="71" customFormat="1" ht="15.75" x14ac:dyDescent="0.2">
      <c r="A58" s="67"/>
      <c r="B58" s="68"/>
      <c r="C58" s="68"/>
      <c r="D58" s="68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0"/>
    </row>
    <row r="59" spans="1:22" s="71" customFormat="1" ht="15.75" x14ac:dyDescent="0.2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2"/>
    </row>
    <row r="60" spans="1:22" x14ac:dyDescent="0.2">
      <c r="A60" s="9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81"/>
      <c r="S60" s="71"/>
      <c r="T60" s="71"/>
      <c r="U60" s="71"/>
      <c r="V60" s="93"/>
    </row>
    <row r="61" spans="1:22" x14ac:dyDescent="0.2">
      <c r="A61" s="62"/>
      <c r="B61" s="63"/>
      <c r="C61" s="63"/>
      <c r="D61" s="63"/>
      <c r="E61" s="59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46"/>
    </row>
    <row r="62" spans="1:22" x14ac:dyDescent="0.2">
      <c r="A62" s="62"/>
      <c r="B62" s="63"/>
      <c r="C62" s="63"/>
      <c r="D62" s="63"/>
      <c r="E62" s="59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46"/>
    </row>
    <row r="63" spans="1:22" ht="16.5" thickBot="1" x14ac:dyDescent="0.25">
      <c r="A63" s="118" t="s">
        <v>43</v>
      </c>
      <c r="B63" s="119"/>
      <c r="C63" s="119"/>
      <c r="D63" s="119"/>
      <c r="E63" s="119"/>
      <c r="F63" s="119" t="str">
        <f>G17</f>
        <v>Афанасьева Е.А. (ВК, г. Верхняя Пышма)</v>
      </c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47"/>
      <c r="S63" s="119" t="str">
        <f>G18</f>
        <v>Шатрыгина Е.В. (ВК, г. Верхняя Пышма)</v>
      </c>
      <c r="T63" s="119"/>
      <c r="U63" s="119"/>
      <c r="V63" s="120"/>
    </row>
    <row r="64" spans="1:22" ht="13.5" thickTop="1" x14ac:dyDescent="0.2"/>
  </sheetData>
  <sortState ref="B23:AG32">
    <sortCondition descending="1" ref="S23:S32"/>
  </sortState>
  <mergeCells count="38">
    <mergeCell ref="A1:V1"/>
    <mergeCell ref="A2:V2"/>
    <mergeCell ref="A3:V3"/>
    <mergeCell ref="A4:V4"/>
    <mergeCell ref="T21:T22"/>
    <mergeCell ref="A6:V6"/>
    <mergeCell ref="A7:V7"/>
    <mergeCell ref="A9:V9"/>
    <mergeCell ref="D21:D22"/>
    <mergeCell ref="E21:E22"/>
    <mergeCell ref="F21:F22"/>
    <mergeCell ref="G21:G22"/>
    <mergeCell ref="A15:G15"/>
    <mergeCell ref="H15:V15"/>
    <mergeCell ref="A21:A22"/>
    <mergeCell ref="A5:V5"/>
    <mergeCell ref="A63:E63"/>
    <mergeCell ref="F63:Q63"/>
    <mergeCell ref="S63:V63"/>
    <mergeCell ref="A12:V12"/>
    <mergeCell ref="B21:B22"/>
    <mergeCell ref="C21:C22"/>
    <mergeCell ref="A57:E57"/>
    <mergeCell ref="F57:Q57"/>
    <mergeCell ref="S57:V57"/>
    <mergeCell ref="H47:V47"/>
    <mergeCell ref="A47:D47"/>
    <mergeCell ref="A8:V8"/>
    <mergeCell ref="H21:Q21"/>
    <mergeCell ref="R21:R22"/>
    <mergeCell ref="S21:S22"/>
    <mergeCell ref="U21:U22"/>
    <mergeCell ref="V21:V22"/>
    <mergeCell ref="A10:V10"/>
    <mergeCell ref="A11:V11"/>
    <mergeCell ref="H16:V16"/>
    <mergeCell ref="H17:V17"/>
    <mergeCell ref="H18:V18"/>
  </mergeCells>
  <conditionalFormatting sqref="R54:R1048576 R1:R14 R19:R52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4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S24:S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2021-09-01T11:01:56Z</dcterms:modified>
</cp:coreProperties>
</file>