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68A3838E-4803-45A7-A2FD-CB29032529FB}" xr6:coauthVersionLast="47" xr6:coauthVersionMax="47" xr10:uidLastSave="{00000000-0000-0000-0000-000000000000}"/>
  <bookViews>
    <workbookView xWindow="-96" yWindow="96" windowWidth="10656" windowHeight="11940" tabRatio="789" firstSheet="1" activeTab="2" xr2:uid="{00000000-000D-0000-FFFF-FFFF00000000}"/>
  </bookViews>
  <sheets>
    <sheet name="индивидуальная гонка" sheetId="98" r:id="rId1"/>
    <sheet name="групповая гонка" sheetId="101" r:id="rId2"/>
    <sheet name="критериум" sheetId="100" r:id="rId3"/>
  </sheets>
  <definedNames>
    <definedName name="_xlnm.Print_Titles" localSheetId="1">'групповая гонка'!$21:$22</definedName>
    <definedName name="_xlnm.Print_Titles" localSheetId="0">'индивидуальная гонка'!$21:$22</definedName>
    <definedName name="_xlnm.Print_Area" localSheetId="1">'групповая гонка'!$A$1:$L$84</definedName>
    <definedName name="_xlnm.Print_Area" localSheetId="0">'индивидуальная гонка'!$A$1:$L$82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101" l="1"/>
  <c r="H73" i="101"/>
  <c r="H71" i="101"/>
  <c r="V68" i="100"/>
  <c r="T74" i="100"/>
  <c r="T73" i="100"/>
  <c r="T72" i="100"/>
  <c r="T71" i="100"/>
  <c r="R49" i="100"/>
  <c r="R24" i="100"/>
  <c r="R25" i="100"/>
  <c r="R26" i="100"/>
  <c r="R27" i="100"/>
  <c r="R28" i="100"/>
  <c r="R29" i="100"/>
  <c r="R30" i="100"/>
  <c r="R31" i="100"/>
  <c r="R32" i="100"/>
  <c r="R33" i="100"/>
  <c r="R34" i="100"/>
  <c r="R23" i="100"/>
  <c r="A82" i="100"/>
  <c r="I84" i="101"/>
  <c r="E84" i="101"/>
  <c r="A84" i="101"/>
  <c r="L74" i="101"/>
  <c r="H74" i="101"/>
  <c r="L73" i="101"/>
  <c r="L72" i="101"/>
  <c r="H72" i="101"/>
  <c r="L71" i="101"/>
  <c r="L70" i="101"/>
  <c r="L69" i="101"/>
  <c r="L68" i="101"/>
  <c r="J46" i="101"/>
  <c r="I46" i="101"/>
  <c r="J45" i="101"/>
  <c r="I45" i="101"/>
  <c r="J44" i="101"/>
  <c r="I44" i="101"/>
  <c r="J43" i="101"/>
  <c r="I43" i="101"/>
  <c r="J42" i="101"/>
  <c r="I42" i="101"/>
  <c r="J41" i="101"/>
  <c r="I41" i="101"/>
  <c r="J40" i="101"/>
  <c r="I40" i="101"/>
  <c r="J39" i="101"/>
  <c r="I39" i="101"/>
  <c r="J38" i="101"/>
  <c r="I38" i="101"/>
  <c r="J37" i="101"/>
  <c r="I37" i="101"/>
  <c r="J36" i="101"/>
  <c r="I36" i="101"/>
  <c r="J35" i="101"/>
  <c r="I35" i="101"/>
  <c r="J34" i="101"/>
  <c r="I34" i="101"/>
  <c r="J33" i="101"/>
  <c r="I33" i="101"/>
  <c r="J32" i="101"/>
  <c r="I32" i="101"/>
  <c r="J31" i="101"/>
  <c r="I31" i="101"/>
  <c r="J30" i="101"/>
  <c r="I30" i="101"/>
  <c r="J29" i="101"/>
  <c r="I29" i="101"/>
  <c r="J28" i="101"/>
  <c r="I28" i="101"/>
  <c r="J27" i="101"/>
  <c r="I27" i="101"/>
  <c r="J26" i="101"/>
  <c r="I26" i="101"/>
  <c r="J25" i="101"/>
  <c r="I25" i="101"/>
  <c r="J24" i="101"/>
  <c r="I24" i="101"/>
  <c r="J23" i="101"/>
  <c r="A82" i="98"/>
  <c r="J25" i="98"/>
  <c r="J26" i="98"/>
  <c r="J27" i="98"/>
  <c r="J28" i="98"/>
  <c r="J29" i="98"/>
  <c r="J30" i="98"/>
  <c r="J31" i="98"/>
  <c r="J32" i="98"/>
  <c r="J33" i="98"/>
  <c r="J34" i="98"/>
  <c r="J35" i="98"/>
  <c r="J36" i="98"/>
  <c r="J37" i="98"/>
  <c r="J38" i="98"/>
  <c r="J39" i="98"/>
  <c r="J40" i="98"/>
  <c r="J41" i="98"/>
  <c r="J42" i="98"/>
  <c r="J43" i="98"/>
  <c r="J44" i="98"/>
  <c r="J45" i="98"/>
  <c r="J46" i="98"/>
  <c r="J47" i="98"/>
  <c r="J48" i="98"/>
  <c r="J49" i="98"/>
  <c r="J50" i="98"/>
  <c r="J51" i="98"/>
  <c r="J52" i="98"/>
  <c r="J53" i="98"/>
  <c r="J54" i="98"/>
  <c r="J55" i="98"/>
  <c r="J56" i="98"/>
  <c r="J57" i="98"/>
  <c r="J58" i="98"/>
  <c r="J59" i="98"/>
  <c r="J60" i="98"/>
  <c r="J61" i="98"/>
  <c r="J62" i="98"/>
  <c r="J23" i="98"/>
  <c r="I26" i="98"/>
  <c r="I27" i="98"/>
  <c r="I28" i="98"/>
  <c r="I29" i="98"/>
  <c r="I30" i="98"/>
  <c r="I31" i="98"/>
  <c r="I32" i="98"/>
  <c r="I33" i="98"/>
  <c r="I34" i="98"/>
  <c r="I35" i="98"/>
  <c r="I36" i="98"/>
  <c r="I37" i="98"/>
  <c r="I38" i="98"/>
  <c r="I39" i="98"/>
  <c r="I40" i="98"/>
  <c r="I41" i="98"/>
  <c r="I42" i="98"/>
  <c r="I43" i="98"/>
  <c r="I44" i="98"/>
  <c r="I45" i="98"/>
  <c r="I46" i="98"/>
  <c r="I47" i="98"/>
  <c r="I48" i="98"/>
  <c r="I49" i="98"/>
  <c r="I50" i="98"/>
  <c r="I51" i="98"/>
  <c r="I52" i="98"/>
  <c r="I53" i="98"/>
  <c r="I54" i="98"/>
  <c r="I55" i="98"/>
  <c r="I56" i="98"/>
  <c r="I57" i="98"/>
  <c r="I58" i="98"/>
  <c r="I59" i="98"/>
  <c r="I60" i="98"/>
  <c r="I61" i="98"/>
  <c r="I62" i="98"/>
  <c r="I24" i="98"/>
  <c r="H71" i="98"/>
  <c r="H72" i="98"/>
  <c r="S82" i="100"/>
  <c r="F82" i="100"/>
  <c r="V74" i="100"/>
  <c r="V73" i="100"/>
  <c r="V72" i="100"/>
  <c r="V71" i="100"/>
  <c r="V70" i="100"/>
  <c r="V69" i="100"/>
  <c r="T70" i="100" l="1"/>
  <c r="T69" i="100" s="1"/>
  <c r="H70" i="101"/>
  <c r="H69" i="101" s="1"/>
  <c r="L72" i="98" l="1"/>
  <c r="L70" i="98"/>
  <c r="L74" i="98"/>
  <c r="L73" i="98"/>
  <c r="L69" i="98"/>
  <c r="L71" i="98"/>
  <c r="L68" i="98"/>
  <c r="I82" i="98" l="1"/>
  <c r="E82" i="98"/>
  <c r="H75" i="98"/>
  <c r="H74" i="98"/>
  <c r="H73" i="98"/>
  <c r="H70" i="98" l="1"/>
  <c r="H69" i="98" s="1"/>
  <c r="J24" i="98"/>
  <c r="I25" i="98" l="1"/>
</calcChain>
</file>

<file path=xl/sharedStrings.xml><?xml version="1.0" encoding="utf-8"?>
<sst xmlns="http://schemas.openxmlformats.org/spreadsheetml/2006/main" count="640" uniqueCount="143">
  <si>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</si>
  <si>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</si>
  <si>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</si>
  <si>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</si>
  <si>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</si>
  <si>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</si>
  <si>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</si>
  <si>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</si>
  <si>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</si>
  <si>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</si>
  <si>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</si>
  <si>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</si>
  <si>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</si>
  <si>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</si>
  <si>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</si>
  <si>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</si>
  <si>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</si>
  <si>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</si>
  <si>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</si>
  <si>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</si>
  <si>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</si>
  <si>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</si>
  <si>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</si>
  <si>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</si>
  <si>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</si>
  <si>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</si>
  <si>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</si>
  <si>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</si>
  <si>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</si>
  <si>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</si>
  <si>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</si>
  <si>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</si>
  <si>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</si>
  <si>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</si>
  <si>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</si>
  <si>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</si>
  <si>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</si>
  <si>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</si>
  <si>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</si>
  <si>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</si>
  <si>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</si>
  <si>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</si>
  <si>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</si>
  <si>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2 СР</t>
  </si>
  <si>
    <t/>
  </si>
  <si>
    <t>3 СР</t>
  </si>
  <si>
    <t>№ ВРВС: 0080601611Я</t>
  </si>
  <si>
    <t>шоссе - критериум 20-40 км</t>
  </si>
  <si>
    <t>№ ВРВС: 0080721811С</t>
  </si>
  <si>
    <t>ОЧКИ НА ПРОМЕЖУТОЧНЫХ ФИНИШАХ</t>
  </si>
  <si>
    <t>РЕЗУЛЬТАТ очки</t>
  </si>
  <si>
    <t>Место на основном финише</t>
  </si>
  <si>
    <t>Доп. Инфо</t>
  </si>
  <si>
    <t>Министерство молодежной политики и спорта Саратовской области</t>
  </si>
  <si>
    <t>Саратовская региональная физкультурно-спортивная общественная организация "Федерация велосипедного спорта"</t>
  </si>
  <si>
    <t>НА КУБОК ЗМС СССР Ф.ТАРАЧКОВА</t>
  </si>
  <si>
    <t>ВСЕРОССИЙСКИЕ СОРЕВНОВАНИЯ</t>
  </si>
  <si>
    <t>Юноши 15-16 лет</t>
  </si>
  <si>
    <t>МЕСТО ПРОВЕДЕНИЯ: г. Саратов</t>
  </si>
  <si>
    <t>НАЧАЛО ГОНКИ: 11ч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</si>
  <si>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11ч 34м</t>
    </r>
  </si>
  <si>
    <t>ДАТА ПРОВЕДЕНИЯ: 08 августа 2023 года</t>
  </si>
  <si>
    <t>№ ЕКП 2023: 31322</t>
  </si>
  <si>
    <t>20 км /1</t>
  </si>
  <si>
    <t xml:space="preserve"> ВОСТРУХИН М.Н. (ВК, г. САРАТОВ)</t>
  </si>
  <si>
    <t>ГАЙДАРЕНКО С.С. (1К, г. САРАТОВ)</t>
  </si>
  <si>
    <t>ТРУШИН Б.К. (ВК, г. САРАТОВ)</t>
  </si>
  <si>
    <t>НАЗВАНИЕ ТРАССЫ / РЕГ. НОМЕР: Гагаринский район , дорога на село Сосновка</t>
  </si>
  <si>
    <t>шоссе - индивидуальная гонка на время 20 км</t>
  </si>
  <si>
    <t>Саргсян Адам</t>
  </si>
  <si>
    <t>МОСКОВСКАЯ ОБЛАСТЬ</t>
  </si>
  <si>
    <t>Рябов Александр</t>
  </si>
  <si>
    <t>УЛЬЯНОВСКАЯ ОБЛАСТЬ</t>
  </si>
  <si>
    <t>Живечков Илья</t>
  </si>
  <si>
    <t>НИЖЕГОРОДСКАЯ ОБЛАСТЬ</t>
  </si>
  <si>
    <t>Полхонов Булат</t>
  </si>
  <si>
    <t>Асанов Мустафа</t>
  </si>
  <si>
    <t>Ахтамов Кирилл</t>
  </si>
  <si>
    <t>ИРКУТСКАЯ ОБЛАСТЬ</t>
  </si>
  <si>
    <t>Силаев Илья</t>
  </si>
  <si>
    <t>САРАТОВСКАЯ ОБЛАСТЬ</t>
  </si>
  <si>
    <t>Андрианов Максим</t>
  </si>
  <si>
    <t>Клыпин Никита</t>
  </si>
  <si>
    <t>Кудряшов Александр</t>
  </si>
  <si>
    <t>Уразов Артем</t>
  </si>
  <si>
    <t>Чистяков Матвей</t>
  </si>
  <si>
    <t>Иванов Алексей</t>
  </si>
  <si>
    <t>Крисанов Кирилл</t>
  </si>
  <si>
    <t>Колесников Иван</t>
  </si>
  <si>
    <t>ВОРОНЕЖСКАЯ ОБЛАСТЬ</t>
  </si>
  <si>
    <t>Аркилович Роман</t>
  </si>
  <si>
    <t>Михайловский Владимир</t>
  </si>
  <si>
    <t>Абрамов Матвей</t>
  </si>
  <si>
    <t>Назаров Максим</t>
  </si>
  <si>
    <t>Скалкин Кирилл</t>
  </si>
  <si>
    <t>Кузнецов Дмитрий</t>
  </si>
  <si>
    <t>САМАРСКАЯ ОБЛАСТЬ</t>
  </si>
  <si>
    <t>Демешкин Александр</t>
  </si>
  <si>
    <t>Елатов Андрей</t>
  </si>
  <si>
    <t>ПЕНЗЕНСКАЯ ОБЛАСТЬ</t>
  </si>
  <si>
    <t>Чернышов Кирилл</t>
  </si>
  <si>
    <t>ЛИПЕЦКАЯ ОБЛАСТЬ</t>
  </si>
  <si>
    <t>Долженко Кирилл</t>
  </si>
  <si>
    <t>Сафиуллин Динар</t>
  </si>
  <si>
    <t>Закускин Андрей</t>
  </si>
  <si>
    <t>Тимошенко Игорь</t>
  </si>
  <si>
    <t>Российский Никита</t>
  </si>
  <si>
    <t>Ивченко Александр</t>
  </si>
  <si>
    <t>Антонов Егор</t>
  </si>
  <si>
    <t>Сергушов Степан</t>
  </si>
  <si>
    <t>Мареев Роман</t>
  </si>
  <si>
    <t>Данилов Григорий</t>
  </si>
  <si>
    <t>Бертунов Максим</t>
  </si>
  <si>
    <t>Дронин Тимофей</t>
  </si>
  <si>
    <t>Сидельников Андрей</t>
  </si>
  <si>
    <t>Минликаев Кирилл</t>
  </si>
  <si>
    <t>РЕСПУБЛИКА МОРДОВИЯ</t>
  </si>
  <si>
    <t>Свиридов Артем</t>
  </si>
  <si>
    <t>Ганин Вячеслав</t>
  </si>
  <si>
    <t>Кусков Давид</t>
  </si>
  <si>
    <t>Жариков Максим</t>
  </si>
  <si>
    <t>РОСТОВСКАЯ ОБЛАСТЬ</t>
  </si>
  <si>
    <t>Кожухов Алексей</t>
  </si>
  <si>
    <t>НС</t>
  </si>
  <si>
    <t>Москва</t>
  </si>
  <si>
    <t>Температура: +35</t>
  </si>
  <si>
    <t>Влажность: 12%</t>
  </si>
  <si>
    <t>Осадки: без осадков</t>
  </si>
  <si>
    <t>Ветер:</t>
  </si>
  <si>
    <t>ВК</t>
  </si>
  <si>
    <t>СУДЬЯ НА ФИНИШЕ</t>
  </si>
  <si>
    <t>ДАТА ПРОВЕДЕНИЯ: 07 августа 2023 года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</si>
  <si>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46м</t>
    </r>
  </si>
  <si>
    <t>№ ВРВС: 0080551611Я</t>
  </si>
  <si>
    <t>15 км /4</t>
  </si>
  <si>
    <t>Влажность: 23%</t>
  </si>
  <si>
    <t>НФ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</si>
  <si>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Саратов</t>
    </r>
  </si>
  <si>
    <t>ДАТА ПРОВЕДЕНИЯ: 06 августа 2023 года</t>
  </si>
  <si>
    <t xml:space="preserve">НАЧАЛО ГОНКИ: 09ч 00м </t>
  </si>
  <si>
    <t>ОКОНЧАНИЕ ГОНКИ: 09ч 56м</t>
  </si>
  <si>
    <t>НАЗВАНИЕ ТРАССЫ / РЕГ. НОМЕР: Набережная Космонавтов</t>
  </si>
  <si>
    <t>1,8 км/20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</si>
</sst>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1" fillId="0" borderId="0"/>
  </cellStyleXfs>
  <cellXfs count="223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vertical="center"/>
    </xf>
    <xf numFmtId="2" fontId="14" fillId="0" borderId="3" xfId="0" applyNumberFormat="1" applyFont="1" applyBorder="1" applyAlignment="1">
      <alignment vertical="center"/>
    </xf>
    <xf numFmtId="2" fontId="13" fillId="2" borderId="5" xfId="0" applyNumberFormat="1" applyFont="1" applyFill="1" applyBorder="1" applyAlignment="1">
      <alignment vertical="center"/>
    </xf>
    <xf numFmtId="2" fontId="14" fillId="0" borderId="5" xfId="0" applyNumberFormat="1" applyFont="1" applyBorder="1" applyAlignment="1">
      <alignment vertical="center"/>
    </xf>
    <xf numFmtId="2" fontId="6" fillId="0" borderId="25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28" xfId="0" applyFont="1" applyBorder="1" applyAlignment="1">
      <alignment vertical="center"/>
    </xf>
    <xf numFmtId="2" fontId="6" fillId="0" borderId="29" xfId="0" applyNumberFormat="1" applyFont="1" applyBorder="1" applyAlignment="1">
      <alignment vertical="center"/>
    </xf>
    <xf numFmtId="49" fontId="6" fillId="0" borderId="30" xfId="0" applyNumberFormat="1" applyFont="1" applyBorder="1" applyAlignment="1">
      <alignment vertical="center"/>
    </xf>
    <xf numFmtId="2" fontId="6" fillId="0" borderId="31" xfId="0" applyNumberFormat="1" applyFont="1" applyBorder="1" applyAlignment="1">
      <alignment vertical="center"/>
    </xf>
    <xf numFmtId="49" fontId="6" fillId="0" borderId="32" xfId="0" applyNumberFormat="1" applyFont="1" applyBorder="1" applyAlignment="1">
      <alignment vertical="center"/>
    </xf>
    <xf numFmtId="2" fontId="6" fillId="0" borderId="33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14" fontId="6" fillId="0" borderId="2" xfId="0" applyNumberFormat="1" applyFont="1" applyBorder="1"/>
    <xf numFmtId="14" fontId="14" fillId="0" borderId="5" xfId="0" applyNumberFormat="1" applyFont="1" applyBorder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14" fontId="6" fillId="0" borderId="0" xfId="0" applyNumberFormat="1" applyFont="1"/>
    <xf numFmtId="14" fontId="17" fillId="0" borderId="1" xfId="0" applyNumberFormat="1" applyFont="1" applyBorder="1" applyAlignment="1">
      <alignment horizontal="center" vertical="center"/>
    </xf>
    <xf numFmtId="0" fontId="22" fillId="0" borderId="1" xfId="9" applyFont="1" applyBorder="1" applyAlignment="1">
      <alignment vertical="center" wrapText="1"/>
    </xf>
    <xf numFmtId="0" fontId="14" fillId="3" borderId="2" xfId="0" applyFont="1" applyFill="1" applyBorder="1" applyAlignment="1">
      <alignment vertical="center"/>
    </xf>
    <xf numFmtId="0" fontId="6" fillId="0" borderId="30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9" fontId="23" fillId="0" borderId="17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left" vertical="center"/>
    </xf>
    <xf numFmtId="9" fontId="6" fillId="0" borderId="5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/>
    </xf>
    <xf numFmtId="0" fontId="21" fillId="0" borderId="0" xfId="9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 wrapText="1"/>
    </xf>
    <xf numFmtId="14" fontId="17" fillId="0" borderId="41" xfId="0" applyNumberFormat="1" applyFont="1" applyBorder="1" applyAlignment="1">
      <alignment horizontal="center" vertical="center"/>
    </xf>
    <xf numFmtId="0" fontId="22" fillId="0" borderId="41" xfId="9" applyFont="1" applyBorder="1" applyAlignment="1">
      <alignment vertical="center" wrapText="1"/>
    </xf>
    <xf numFmtId="2" fontId="17" fillId="0" borderId="41" xfId="0" applyNumberFormat="1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14" fontId="14" fillId="0" borderId="2" xfId="0" applyNumberFormat="1" applyFont="1" applyBorder="1" applyAlignment="1">
      <alignment horizontal="left" vertical="center"/>
    </xf>
    <xf numFmtId="14" fontId="14" fillId="0" borderId="2" xfId="0" applyNumberFormat="1" applyFont="1" applyBorder="1" applyAlignment="1">
      <alignment vertical="center"/>
    </xf>
    <xf numFmtId="14" fontId="14" fillId="0" borderId="3" xfId="0" applyNumberFormat="1" applyFont="1" applyBorder="1" applyAlignment="1">
      <alignment horizontal="left" vertical="center"/>
    </xf>
    <xf numFmtId="14" fontId="14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right" vertical="center"/>
    </xf>
    <xf numFmtId="14" fontId="14" fillId="0" borderId="5" xfId="0" applyNumberFormat="1" applyFont="1" applyBorder="1" applyAlignment="1">
      <alignment horizontal="right" vertical="center"/>
    </xf>
    <xf numFmtId="0" fontId="13" fillId="0" borderId="18" xfId="0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right" vertical="center"/>
    </xf>
    <xf numFmtId="14" fontId="14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13" fillId="0" borderId="35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vertical="center"/>
    </xf>
    <xf numFmtId="49" fontId="14" fillId="0" borderId="20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14" fontId="6" fillId="0" borderId="23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17" fillId="3" borderId="1" xfId="3" applyFont="1" applyFill="1" applyBorder="1" applyAlignment="1">
      <alignment horizontal="center" vertical="center" wrapText="1"/>
    </xf>
    <xf numFmtId="0" fontId="20" fillId="0" borderId="1" xfId="8" applyFont="1" applyBorder="1" applyAlignment="1">
      <alignment vertical="center" wrapText="1"/>
    </xf>
    <xf numFmtId="1" fontId="20" fillId="0" borderId="1" xfId="9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20" fillId="0" borderId="1" xfId="9" applyFont="1" applyBorder="1" applyAlignment="1">
      <alignment vertical="center" wrapText="1"/>
    </xf>
    <xf numFmtId="0" fontId="17" fillId="0" borderId="39" xfId="0" applyFont="1" applyBorder="1" applyAlignment="1">
      <alignment horizontal="center" vertical="center"/>
    </xf>
    <xf numFmtId="0" fontId="17" fillId="3" borderId="41" xfId="3" applyFont="1" applyFill="1" applyBorder="1" applyAlignment="1">
      <alignment horizontal="center" vertical="center" wrapText="1"/>
    </xf>
    <xf numFmtId="0" fontId="20" fillId="0" borderId="41" xfId="8" applyFont="1" applyBorder="1" applyAlignment="1">
      <alignment vertical="center" wrapText="1"/>
    </xf>
    <xf numFmtId="1" fontId="20" fillId="0" borderId="41" xfId="9" applyNumberFormat="1" applyFont="1" applyBorder="1" applyAlignment="1">
      <alignment horizontal="center" vertical="center" wrapText="1"/>
    </xf>
    <xf numFmtId="1" fontId="17" fillId="0" borderId="41" xfId="0" applyNumberFormat="1" applyFont="1" applyBorder="1" applyAlignment="1">
      <alignment horizontal="center" vertical="center" wrapText="1"/>
    </xf>
    <xf numFmtId="0" fontId="20" fillId="0" borderId="41" xfId="9" applyFont="1" applyBorder="1" applyAlignment="1">
      <alignment vertical="center" wrapText="1"/>
    </xf>
    <xf numFmtId="0" fontId="17" fillId="0" borderId="4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14" fontId="6" fillId="0" borderId="5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4" fontId="20" fillId="0" borderId="1" xfId="9" applyNumberFormat="1" applyFont="1" applyBorder="1" applyAlignment="1">
      <alignment horizontal="center" vertical="center" wrapText="1"/>
    </xf>
    <xf numFmtId="14" fontId="20" fillId="0" borderId="41" xfId="9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49" fontId="17" fillId="0" borderId="41" xfId="0" applyNumberFormat="1" applyFont="1" applyBorder="1" applyAlignment="1">
      <alignment horizontal="center" vertical="center" wrapText="1"/>
    </xf>
    <xf numFmtId="165" fontId="17" fillId="0" borderId="41" xfId="0" applyNumberFormat="1" applyFont="1" applyBorder="1" applyAlignment="1">
      <alignment horizontal="center" vertical="center"/>
    </xf>
    <xf numFmtId="0" fontId="14" fillId="0" borderId="44" xfId="0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2" fontId="7" fillId="2" borderId="21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14" fontId="7" fillId="2" borderId="21" xfId="3" applyNumberFormat="1" applyFont="1" applyFill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 5" xfId="10" xr:uid="{00000000-0005-0000-0000-000007000000}"/>
    <cellStyle name="Обычный_ID4938_RS" xfId="8" xr:uid="{00000000-0005-0000-0000-000008000000}"/>
    <cellStyle name="Обычный_ID4938_RS_1" xfId="9" xr:uid="{00000000-0005-0000-0000-000009000000}"/>
    <cellStyle name="Обычный_Стартовый протокол Смирнов_20101106_Results" xfId="3" xr:uid="{00000000-0005-0000-0000-00000A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136526</xdr:colOff>
      <xdr:row>0</xdr:row>
      <xdr:rowOff>95250</xdr:rowOff>
    </xdr:from>
    <xdr:to>
      <xdr:col>2</xdr:col>
      <xdr:colOff>327025</xdr:colOff>
      <xdr:row>3</xdr:row>
      <xdr:rowOff>67870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73F29D9-EBDC-E34A-AEB9-F240AD1B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526" y="95250"/>
          <a:ext cx="1155699" cy="848920"/>
        </a:xfrm>
        <a:prstGeom prst="rect">
          <a:avLst/>
        </a:prstGeom>
      </xdr:spPr>
    </xdr:pic>
    <xdr:clientData/>
  </xdr:twoCellAnchor>
  <xdr:twoCellAnchor editAs="oneCell">
    <xdr:from>
      <xdr:col>10</xdr:col>
      <xdr:colOff>901700</xdr:colOff>
      <xdr:row>0</xdr:row>
      <xdr:rowOff>88900</xdr:rowOff>
    </xdr:from>
    <xdr:to>
      <xdr:col>11</xdr:col>
      <xdr:colOff>1003300</xdr:colOff>
      <xdr:row>2</xdr:row>
      <xdr:rowOff>209881</xdr:rowOff>
    </xdr:to>
    <xdr:pic>
      <xdr:nvPicPr>
        <xdr:cNvPr id="7" name="image2.jpeg">
          <a:extLst>
            <a:ext uri="{FF2B5EF4-FFF2-40B4-BE49-F238E27FC236}">
              <a16:creationId xmlns:a16="http://schemas.microsoft.com/office/drawing/2014/main" id="{C38641E5-D237-431E-ADE2-DC35526A3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6200" y="88900"/>
          <a:ext cx="1016000" cy="705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136526</xdr:colOff>
      <xdr:row>0</xdr:row>
      <xdr:rowOff>95250</xdr:rowOff>
    </xdr:from>
    <xdr:to>
      <xdr:col>2</xdr:col>
      <xdr:colOff>327025</xdr:colOff>
      <xdr:row>3</xdr:row>
      <xdr:rowOff>67870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3F50306-4A50-4982-B33C-5745629A6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526" y="95250"/>
          <a:ext cx="1150619" cy="841300"/>
        </a:xfrm>
        <a:prstGeom prst="rect">
          <a:avLst/>
        </a:prstGeom>
      </xdr:spPr>
    </xdr:pic>
    <xdr:clientData/>
  </xdr:twoCellAnchor>
  <xdr:twoCellAnchor editAs="oneCell">
    <xdr:from>
      <xdr:col>10</xdr:col>
      <xdr:colOff>901700</xdr:colOff>
      <xdr:row>0</xdr:row>
      <xdr:rowOff>88900</xdr:rowOff>
    </xdr:from>
    <xdr:to>
      <xdr:col>11</xdr:col>
      <xdr:colOff>1003300</xdr:colOff>
      <xdr:row>2</xdr:row>
      <xdr:rowOff>209881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8DB5ABA1-3137-4DA8-91B8-3FC359D7B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8620" y="88900"/>
          <a:ext cx="1016000" cy="7001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42333</xdr:rowOff>
    </xdr:from>
    <xdr:to>
      <xdr:col>2</xdr:col>
      <xdr:colOff>556381</xdr:colOff>
      <xdr:row>5</xdr:row>
      <xdr:rowOff>15773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06600BB-F53F-4C28-8290-F80075798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047" y="42333"/>
          <a:ext cx="1451429" cy="1122488"/>
        </a:xfrm>
        <a:prstGeom prst="rect">
          <a:avLst/>
        </a:prstGeom>
      </xdr:spPr>
    </xdr:pic>
    <xdr:clientData/>
  </xdr:twoCellAnchor>
  <xdr:twoCellAnchor editAs="oneCell">
    <xdr:from>
      <xdr:col>20</xdr:col>
      <xdr:colOff>572081</xdr:colOff>
      <xdr:row>0</xdr:row>
      <xdr:rowOff>145142</xdr:rowOff>
    </xdr:from>
    <xdr:to>
      <xdr:col>21</xdr:col>
      <xdr:colOff>1088573</xdr:colOff>
      <xdr:row>4</xdr:row>
      <xdr:rowOff>60476</xdr:rowOff>
    </xdr:to>
    <xdr:pic>
      <xdr:nvPicPr>
        <xdr:cNvPr id="8" name="image2.jpeg">
          <a:extLst>
            <a:ext uri="{FF2B5EF4-FFF2-40B4-BE49-F238E27FC236}">
              <a16:creationId xmlns:a16="http://schemas.microsoft.com/office/drawing/2014/main" id="{B96FD262-4A64-4D60-B813-5645B143A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9414" y="145142"/>
          <a:ext cx="1411539" cy="979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  <pageSetUpPr fitToPage="1"/>
  </sheetPr>
  <dimension ref="A1:Q148"/>
  <sheetViews>
    <sheetView view="pageBreakPreview" topLeftCell="A47" zoomScale="60" zoomScaleNormal="100" workbookViewId="0">
      <selection activeCell="O74" sqref="O74"/>
    </sheetView>
  </sheetViews>
  <sheetFormatPr defaultColWidth="9.109375" defaultRowHeight="13.8" x14ac:dyDescent="0.25"/>
  <cols>
    <col min="1" max="1" width="7" style="1" customWidth="1"/>
    <col min="2" max="2" width="7" style="13" customWidth="1"/>
    <col min="3" max="3" width="13.33203125" style="13" customWidth="1"/>
    <col min="4" max="4" width="27.21875" style="1" customWidth="1"/>
    <col min="5" max="5" width="11.6640625" style="1" customWidth="1"/>
    <col min="6" max="6" width="9.6640625" style="1" customWidth="1"/>
    <col min="7" max="7" width="24.109375" style="1" customWidth="1"/>
    <col min="8" max="8" width="13.109375" style="1" customWidth="1"/>
    <col min="9" max="9" width="14" style="1" customWidth="1"/>
    <col min="10" max="10" width="13.5546875" style="51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22.8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7" ht="22.8" customHeight="1" x14ac:dyDescent="0.25">
      <c r="A2" s="201" t="s">
        <v>53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7" ht="22.8" customHeight="1" x14ac:dyDescent="0.25">
      <c r="A3" s="201" t="s">
        <v>10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7" ht="22.8" customHeight="1" x14ac:dyDescent="0.25">
      <c r="A4" s="201" t="s">
        <v>54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7" ht="9.6" customHeight="1" x14ac:dyDescent="0.3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O5" s="25"/>
    </row>
    <row r="6" spans="1:17" s="2" customFormat="1" ht="28.8" x14ac:dyDescent="0.3">
      <c r="A6" s="202" t="s">
        <v>56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Q6" s="25"/>
    </row>
    <row r="7" spans="1:17" s="2" customFormat="1" ht="18" customHeight="1" x14ac:dyDescent="0.25">
      <c r="A7" s="203" t="s">
        <v>16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7" s="2" customFormat="1" ht="23.4" customHeight="1" thickBot="1" x14ac:dyDescent="0.3">
      <c r="A8" s="204" t="s">
        <v>55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</row>
    <row r="9" spans="1:17" ht="19.5" customHeight="1" thickTop="1" x14ac:dyDescent="0.25">
      <c r="A9" s="205" t="s">
        <v>21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7"/>
    </row>
    <row r="10" spans="1:17" ht="18" customHeight="1" x14ac:dyDescent="0.25">
      <c r="A10" s="208" t="s">
        <v>68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10"/>
    </row>
    <row r="11" spans="1:17" ht="19.5" customHeight="1" x14ac:dyDescent="0.25">
      <c r="A11" s="208" t="s">
        <v>57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10"/>
    </row>
    <row r="12" spans="1:17" ht="5.25" customHeight="1" x14ac:dyDescent="0.25">
      <c r="A12" s="198" t="s">
        <v>44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200"/>
    </row>
    <row r="13" spans="1:17" ht="15.6" x14ac:dyDescent="0.3">
      <c r="A13" s="42" t="s">
        <v>58</v>
      </c>
      <c r="B13" s="22"/>
      <c r="C13" s="22"/>
      <c r="D13" s="65"/>
      <c r="E13" s="5"/>
      <c r="F13" s="5"/>
      <c r="G13" s="33" t="s">
        <v>59</v>
      </c>
      <c r="H13" s="73"/>
      <c r="I13" s="5"/>
      <c r="J13" s="43"/>
      <c r="K13" s="30"/>
      <c r="L13" s="31" t="s">
        <v>133</v>
      </c>
    </row>
    <row r="14" spans="1:17" ht="15.6" x14ac:dyDescent="0.3">
      <c r="A14" s="17" t="s">
        <v>61</v>
      </c>
      <c r="B14" s="12"/>
      <c r="C14" s="12"/>
      <c r="D14" s="70"/>
      <c r="E14" s="6"/>
      <c r="F14" s="6"/>
      <c r="G14" s="7" t="s">
        <v>60</v>
      </c>
      <c r="H14" s="6"/>
      <c r="I14" s="6"/>
      <c r="J14" s="44"/>
      <c r="K14" s="32"/>
      <c r="L14" s="69" t="s">
        <v>62</v>
      </c>
    </row>
    <row r="15" spans="1:17" ht="14.4" x14ac:dyDescent="0.25">
      <c r="A15" s="193" t="s">
        <v>9</v>
      </c>
      <c r="B15" s="194"/>
      <c r="C15" s="194"/>
      <c r="D15" s="194"/>
      <c r="E15" s="194"/>
      <c r="F15" s="194"/>
      <c r="G15" s="195"/>
      <c r="H15" s="20" t="s">
        <v>1</v>
      </c>
      <c r="I15" s="19"/>
      <c r="J15" s="45"/>
      <c r="K15" s="19"/>
      <c r="L15" s="21"/>
    </row>
    <row r="16" spans="1:17" ht="14.4" x14ac:dyDescent="0.25">
      <c r="A16" s="18" t="s">
        <v>17</v>
      </c>
      <c r="B16" s="14"/>
      <c r="C16" s="14"/>
      <c r="D16" s="11"/>
      <c r="E16" s="8"/>
      <c r="F16" s="11"/>
      <c r="G16" s="10" t="s">
        <v>44</v>
      </c>
      <c r="H16" s="37" t="s">
        <v>67</v>
      </c>
      <c r="I16" s="8"/>
      <c r="J16" s="46"/>
      <c r="K16" s="8"/>
      <c r="L16" s="78"/>
    </row>
    <row r="17" spans="1:12" ht="14.4" x14ac:dyDescent="0.25">
      <c r="A17" s="18" t="s">
        <v>18</v>
      </c>
      <c r="B17" s="14"/>
      <c r="C17" s="14"/>
      <c r="D17" s="10"/>
      <c r="E17" s="8"/>
      <c r="F17" s="11"/>
      <c r="G17" s="10" t="s">
        <v>64</v>
      </c>
      <c r="H17" s="37" t="s">
        <v>39</v>
      </c>
      <c r="I17" s="8"/>
      <c r="J17" s="46"/>
      <c r="K17" s="8"/>
      <c r="L17" s="36"/>
    </row>
    <row r="18" spans="1:12" ht="14.4" x14ac:dyDescent="0.25">
      <c r="A18" s="18" t="s">
        <v>19</v>
      </c>
      <c r="B18" s="14"/>
      <c r="C18" s="14"/>
      <c r="D18" s="10"/>
      <c r="E18" s="8"/>
      <c r="F18" s="11"/>
      <c r="G18" s="10" t="s">
        <v>65</v>
      </c>
      <c r="H18" s="37" t="s">
        <v>40</v>
      </c>
      <c r="I18" s="8"/>
      <c r="J18" s="46"/>
      <c r="K18" s="8"/>
      <c r="L18" s="36"/>
    </row>
    <row r="19" spans="1:12" ht="16.2" thickBot="1" x14ac:dyDescent="0.3">
      <c r="A19" s="18" t="s">
        <v>15</v>
      </c>
      <c r="B19" s="15"/>
      <c r="C19" s="15"/>
      <c r="D19" s="77"/>
      <c r="E19" s="9"/>
      <c r="F19" s="9"/>
      <c r="G19" s="10" t="s">
        <v>66</v>
      </c>
      <c r="H19" s="37" t="s">
        <v>38</v>
      </c>
      <c r="I19" s="8"/>
      <c r="J19" s="46"/>
      <c r="K19" s="81">
        <v>20</v>
      </c>
      <c r="L19" s="88" t="s">
        <v>63</v>
      </c>
    </row>
    <row r="20" spans="1:12" ht="9.75" customHeight="1" thickTop="1" thickBot="1" x14ac:dyDescent="0.3">
      <c r="A20" s="27"/>
      <c r="B20" s="24"/>
      <c r="C20" s="24"/>
      <c r="D20" s="23"/>
      <c r="E20" s="23"/>
      <c r="F20" s="23"/>
      <c r="G20" s="23"/>
      <c r="H20" s="23"/>
      <c r="I20" s="23"/>
      <c r="J20" s="47"/>
      <c r="K20" s="23"/>
      <c r="L20" s="28"/>
    </row>
    <row r="21" spans="1:12" s="3" customFormat="1" ht="21" customHeight="1" thickTop="1" x14ac:dyDescent="0.25">
      <c r="A21" s="196" t="s">
        <v>6</v>
      </c>
      <c r="B21" s="177" t="s">
        <v>12</v>
      </c>
      <c r="C21" s="177" t="s">
        <v>37</v>
      </c>
      <c r="D21" s="177" t="s">
        <v>2</v>
      </c>
      <c r="E21" s="177" t="s">
        <v>36</v>
      </c>
      <c r="F21" s="177" t="s">
        <v>8</v>
      </c>
      <c r="G21" s="177" t="s">
        <v>13</v>
      </c>
      <c r="H21" s="177" t="s">
        <v>7</v>
      </c>
      <c r="I21" s="177" t="s">
        <v>25</v>
      </c>
      <c r="J21" s="179" t="s">
        <v>22</v>
      </c>
      <c r="K21" s="181" t="s">
        <v>24</v>
      </c>
      <c r="L21" s="183" t="s">
        <v>14</v>
      </c>
    </row>
    <row r="22" spans="1:12" s="3" customFormat="1" ht="13.5" customHeight="1" x14ac:dyDescent="0.25">
      <c r="A22" s="197"/>
      <c r="B22" s="178"/>
      <c r="C22" s="178"/>
      <c r="D22" s="178"/>
      <c r="E22" s="178"/>
      <c r="F22" s="178"/>
      <c r="G22" s="178"/>
      <c r="H22" s="178"/>
      <c r="I22" s="178"/>
      <c r="J22" s="180"/>
      <c r="K22" s="182"/>
      <c r="L22" s="184"/>
    </row>
    <row r="23" spans="1:12" s="4" customFormat="1" ht="18" x14ac:dyDescent="0.25">
      <c r="A23" s="94">
        <v>1</v>
      </c>
      <c r="B23" s="34">
        <v>24</v>
      </c>
      <c r="C23" s="34">
        <v>10117352095</v>
      </c>
      <c r="D23" s="35" t="s">
        <v>69</v>
      </c>
      <c r="E23" s="71">
        <v>39313</v>
      </c>
      <c r="F23" s="161" t="s">
        <v>32</v>
      </c>
      <c r="G23" s="72" t="s">
        <v>70</v>
      </c>
      <c r="H23" s="162">
        <v>1.7394675925925925E-2</v>
      </c>
      <c r="I23" s="162" t="s">
        <v>44</v>
      </c>
      <c r="J23" s="48">
        <f>$K$19/((H23*24))</f>
        <v>47.907379067136873</v>
      </c>
      <c r="K23" s="29"/>
      <c r="L23" s="95"/>
    </row>
    <row r="24" spans="1:12" s="4" customFormat="1" ht="18" x14ac:dyDescent="0.25">
      <c r="A24" s="96">
        <v>2</v>
      </c>
      <c r="B24" s="34">
        <v>5</v>
      </c>
      <c r="C24" s="34">
        <v>10105798688</v>
      </c>
      <c r="D24" s="35" t="s">
        <v>71</v>
      </c>
      <c r="E24" s="71">
        <v>39205</v>
      </c>
      <c r="F24" s="161" t="s">
        <v>32</v>
      </c>
      <c r="G24" s="72" t="s">
        <v>72</v>
      </c>
      <c r="H24" s="162">
        <v>1.7577546296296296E-2</v>
      </c>
      <c r="I24" s="162">
        <f>H24-$H$23</f>
        <v>1.8287037037037143E-4</v>
      </c>
      <c r="J24" s="48">
        <f t="shared" ref="J24:J62" si="0">$K$19/((H24*24))</f>
        <v>47.408968196483833</v>
      </c>
      <c r="K24" s="29"/>
      <c r="L24" s="95"/>
    </row>
    <row r="25" spans="1:12" s="4" customFormat="1" ht="18" x14ac:dyDescent="0.25">
      <c r="A25" s="94">
        <v>3</v>
      </c>
      <c r="B25" s="29">
        <v>11</v>
      </c>
      <c r="C25" s="34">
        <v>10127428274</v>
      </c>
      <c r="D25" s="35" t="s">
        <v>73</v>
      </c>
      <c r="E25" s="71">
        <v>39296</v>
      </c>
      <c r="F25" s="161" t="s">
        <v>32</v>
      </c>
      <c r="G25" s="72" t="s">
        <v>74</v>
      </c>
      <c r="H25" s="162">
        <v>1.804050925925926E-2</v>
      </c>
      <c r="I25" s="162">
        <f t="shared" ref="I25:I62" si="1">H25-$H$23</f>
        <v>6.4583333333333506E-4</v>
      </c>
      <c r="J25" s="48">
        <f t="shared" si="0"/>
        <v>46.192339770321425</v>
      </c>
      <c r="K25" s="29"/>
      <c r="L25" s="95"/>
    </row>
    <row r="26" spans="1:12" s="4" customFormat="1" ht="18" x14ac:dyDescent="0.25">
      <c r="A26" s="96">
        <v>4</v>
      </c>
      <c r="B26" s="29">
        <v>4</v>
      </c>
      <c r="C26" s="34">
        <v>10116167281</v>
      </c>
      <c r="D26" s="35" t="s">
        <v>75</v>
      </c>
      <c r="E26" s="71">
        <v>39712</v>
      </c>
      <c r="F26" s="161" t="s">
        <v>43</v>
      </c>
      <c r="G26" s="72" t="s">
        <v>124</v>
      </c>
      <c r="H26" s="162">
        <v>1.8108796296296296E-2</v>
      </c>
      <c r="I26" s="162">
        <f t="shared" si="1"/>
        <v>7.141203703703719E-4</v>
      </c>
      <c r="J26" s="48">
        <f t="shared" si="0"/>
        <v>46.018151604243897</v>
      </c>
      <c r="K26" s="29"/>
      <c r="L26" s="95"/>
    </row>
    <row r="27" spans="1:12" s="4" customFormat="1" ht="18" x14ac:dyDescent="0.25">
      <c r="A27" s="96">
        <v>5</v>
      </c>
      <c r="B27" s="29">
        <v>6</v>
      </c>
      <c r="C27" s="34">
        <v>10126946409</v>
      </c>
      <c r="D27" s="35" t="s">
        <v>76</v>
      </c>
      <c r="E27" s="71">
        <v>39433</v>
      </c>
      <c r="F27" s="161" t="s">
        <v>41</v>
      </c>
      <c r="G27" s="72" t="s">
        <v>72</v>
      </c>
      <c r="H27" s="162">
        <v>1.821990740740741E-2</v>
      </c>
      <c r="I27" s="162">
        <f t="shared" si="1"/>
        <v>8.2523148148148581E-4</v>
      </c>
      <c r="J27" s="48">
        <f t="shared" si="0"/>
        <v>45.737517469190692</v>
      </c>
      <c r="K27" s="29"/>
      <c r="L27" s="95"/>
    </row>
    <row r="28" spans="1:12" s="4" customFormat="1" ht="18" x14ac:dyDescent="0.25">
      <c r="A28" s="96">
        <v>6</v>
      </c>
      <c r="B28" s="29">
        <v>15</v>
      </c>
      <c r="C28" s="34">
        <v>10131547845</v>
      </c>
      <c r="D28" s="35" t="s">
        <v>77</v>
      </c>
      <c r="E28" s="71">
        <v>39276</v>
      </c>
      <c r="F28" s="161" t="s">
        <v>32</v>
      </c>
      <c r="G28" s="72" t="s">
        <v>78</v>
      </c>
      <c r="H28" s="162">
        <v>1.8310185185185186E-2</v>
      </c>
      <c r="I28" s="162">
        <f t="shared" si="1"/>
        <v>9.1550925925926174E-4</v>
      </c>
      <c r="J28" s="48">
        <f t="shared" si="0"/>
        <v>45.512010113780022</v>
      </c>
      <c r="K28" s="29"/>
      <c r="L28" s="95"/>
    </row>
    <row r="29" spans="1:12" s="4" customFormat="1" ht="18" x14ac:dyDescent="0.25">
      <c r="A29" s="96">
        <v>7</v>
      </c>
      <c r="B29" s="29">
        <v>30</v>
      </c>
      <c r="C29" s="34">
        <v>10128532963</v>
      </c>
      <c r="D29" s="35" t="s">
        <v>79</v>
      </c>
      <c r="E29" s="71">
        <v>39366</v>
      </c>
      <c r="F29" s="161" t="s">
        <v>41</v>
      </c>
      <c r="G29" s="72" t="s">
        <v>80</v>
      </c>
      <c r="H29" s="162">
        <v>1.8719907407407407E-2</v>
      </c>
      <c r="I29" s="162">
        <f t="shared" si="1"/>
        <v>1.3252314814814828E-3</v>
      </c>
      <c r="J29" s="48">
        <f t="shared" si="0"/>
        <v>44.515889699517743</v>
      </c>
      <c r="K29" s="29"/>
      <c r="L29" s="95"/>
    </row>
    <row r="30" spans="1:12" s="4" customFormat="1" ht="18" x14ac:dyDescent="0.25">
      <c r="A30" s="96">
        <v>8</v>
      </c>
      <c r="B30" s="29">
        <v>14</v>
      </c>
      <c r="C30" s="34">
        <v>10129325737</v>
      </c>
      <c r="D30" s="35" t="s">
        <v>81</v>
      </c>
      <c r="E30" s="71">
        <v>39492</v>
      </c>
      <c r="F30" s="161" t="s">
        <v>32</v>
      </c>
      <c r="G30" s="72" t="s">
        <v>74</v>
      </c>
      <c r="H30" s="162">
        <v>1.8828703703703705E-2</v>
      </c>
      <c r="I30" s="162">
        <f t="shared" si="1"/>
        <v>1.4340277777777806E-3</v>
      </c>
      <c r="J30" s="48">
        <f t="shared" si="0"/>
        <v>44.258667322350625</v>
      </c>
      <c r="K30" s="29"/>
      <c r="L30" s="95"/>
    </row>
    <row r="31" spans="1:12" s="4" customFormat="1" ht="18" x14ac:dyDescent="0.25">
      <c r="A31" s="96">
        <v>9</v>
      </c>
      <c r="B31" s="29">
        <v>16</v>
      </c>
      <c r="C31" s="34">
        <v>10131546936</v>
      </c>
      <c r="D31" s="35" t="s">
        <v>82</v>
      </c>
      <c r="E31" s="71">
        <v>39283</v>
      </c>
      <c r="F31" s="161" t="s">
        <v>32</v>
      </c>
      <c r="G31" s="72" t="s">
        <v>78</v>
      </c>
      <c r="H31" s="162">
        <v>1.909375E-2</v>
      </c>
      <c r="I31" s="162">
        <f t="shared" si="1"/>
        <v>1.6990740740740751E-3</v>
      </c>
      <c r="J31" s="48">
        <f t="shared" si="0"/>
        <v>43.644298963447902</v>
      </c>
      <c r="K31" s="29"/>
      <c r="L31" s="95"/>
    </row>
    <row r="32" spans="1:12" s="4" customFormat="1" ht="18" x14ac:dyDescent="0.25">
      <c r="A32" s="96">
        <v>10</v>
      </c>
      <c r="B32" s="29">
        <v>12</v>
      </c>
      <c r="C32" s="34">
        <v>10127428375</v>
      </c>
      <c r="D32" s="35" t="s">
        <v>83</v>
      </c>
      <c r="E32" s="71">
        <v>39376</v>
      </c>
      <c r="F32" s="161" t="s">
        <v>43</v>
      </c>
      <c r="G32" s="72" t="s">
        <v>74</v>
      </c>
      <c r="H32" s="162">
        <v>1.9269675925925926E-2</v>
      </c>
      <c r="I32" s="162">
        <f t="shared" si="1"/>
        <v>1.8750000000000017E-3</v>
      </c>
      <c r="J32" s="48">
        <f t="shared" si="0"/>
        <v>43.245840591026486</v>
      </c>
      <c r="K32" s="29"/>
      <c r="L32" s="95"/>
    </row>
    <row r="33" spans="1:12" s="4" customFormat="1" ht="18" x14ac:dyDescent="0.25">
      <c r="A33" s="96">
        <v>9</v>
      </c>
      <c r="B33" s="29">
        <v>19</v>
      </c>
      <c r="C33" s="34">
        <v>10128927734</v>
      </c>
      <c r="D33" s="35" t="s">
        <v>84</v>
      </c>
      <c r="E33" s="71">
        <v>39329</v>
      </c>
      <c r="F33" s="161" t="s">
        <v>32</v>
      </c>
      <c r="G33" s="72" t="s">
        <v>78</v>
      </c>
      <c r="H33" s="162">
        <v>1.9274305555555555E-2</v>
      </c>
      <c r="I33" s="162">
        <f t="shared" si="1"/>
        <v>1.8796296296296304E-3</v>
      </c>
      <c r="J33" s="48">
        <f t="shared" si="0"/>
        <v>43.235453071518641</v>
      </c>
      <c r="K33" s="29"/>
      <c r="L33" s="95"/>
    </row>
    <row r="34" spans="1:12" s="4" customFormat="1" ht="18" x14ac:dyDescent="0.25">
      <c r="A34" s="96">
        <v>12</v>
      </c>
      <c r="B34" s="29">
        <v>13</v>
      </c>
      <c r="C34" s="34">
        <v>10129326040</v>
      </c>
      <c r="D34" s="35" t="s">
        <v>85</v>
      </c>
      <c r="E34" s="71">
        <v>39644</v>
      </c>
      <c r="F34" s="161" t="s">
        <v>32</v>
      </c>
      <c r="G34" s="72" t="s">
        <v>74</v>
      </c>
      <c r="H34" s="162">
        <v>1.945138888888889E-2</v>
      </c>
      <c r="I34" s="162">
        <f t="shared" si="1"/>
        <v>2.056712962962965E-3</v>
      </c>
      <c r="J34" s="48">
        <f t="shared" si="0"/>
        <v>42.841842199214568</v>
      </c>
      <c r="K34" s="29"/>
      <c r="L34" s="95"/>
    </row>
    <row r="35" spans="1:12" s="4" customFormat="1" ht="18" x14ac:dyDescent="0.25">
      <c r="A35" s="96">
        <v>13</v>
      </c>
      <c r="B35" s="29">
        <v>18</v>
      </c>
      <c r="C35" s="34">
        <v>10130809433</v>
      </c>
      <c r="D35" s="35" t="s">
        <v>86</v>
      </c>
      <c r="E35" s="71">
        <v>39232</v>
      </c>
      <c r="F35" s="161" t="s">
        <v>32</v>
      </c>
      <c r="G35" s="72" t="s">
        <v>78</v>
      </c>
      <c r="H35" s="162">
        <v>1.9626157407407408E-2</v>
      </c>
      <c r="I35" s="162">
        <f t="shared" si="1"/>
        <v>2.2314814814814836E-3</v>
      </c>
      <c r="J35" s="48">
        <f t="shared" si="0"/>
        <v>42.460340862180807</v>
      </c>
      <c r="K35" s="29"/>
      <c r="L35" s="95"/>
    </row>
    <row r="36" spans="1:12" s="4" customFormat="1" ht="18" x14ac:dyDescent="0.25">
      <c r="A36" s="96">
        <v>14</v>
      </c>
      <c r="B36" s="29">
        <v>10</v>
      </c>
      <c r="C36" s="34">
        <v>10115494446</v>
      </c>
      <c r="D36" s="35" t="s">
        <v>87</v>
      </c>
      <c r="E36" s="71">
        <v>39359</v>
      </c>
      <c r="F36" s="161" t="s">
        <v>32</v>
      </c>
      <c r="G36" s="72" t="s">
        <v>74</v>
      </c>
      <c r="H36" s="162">
        <v>1.9710648148148147E-2</v>
      </c>
      <c r="I36" s="162">
        <f t="shared" si="1"/>
        <v>2.3159722222222227E-3</v>
      </c>
      <c r="J36" s="48">
        <f t="shared" si="0"/>
        <v>42.27833235466823</v>
      </c>
      <c r="K36" s="29"/>
      <c r="L36" s="95"/>
    </row>
    <row r="37" spans="1:12" s="4" customFormat="1" ht="18" x14ac:dyDescent="0.25">
      <c r="A37" s="96">
        <v>15</v>
      </c>
      <c r="B37" s="29">
        <v>2</v>
      </c>
      <c r="C37" s="34">
        <v>10143841886</v>
      </c>
      <c r="D37" s="35" t="s">
        <v>88</v>
      </c>
      <c r="E37" s="71">
        <v>39548</v>
      </c>
      <c r="F37" s="161" t="s">
        <v>41</v>
      </c>
      <c r="G37" s="72" t="s">
        <v>89</v>
      </c>
      <c r="H37" s="162">
        <v>1.9915509259259261E-2</v>
      </c>
      <c r="I37" s="162">
        <f t="shared" si="1"/>
        <v>2.5208333333333367E-3</v>
      </c>
      <c r="J37" s="48">
        <f t="shared" si="0"/>
        <v>41.843435811007147</v>
      </c>
      <c r="K37" s="29"/>
      <c r="L37" s="95"/>
    </row>
    <row r="38" spans="1:12" s="4" customFormat="1" ht="18" x14ac:dyDescent="0.25">
      <c r="A38" s="96">
        <v>16</v>
      </c>
      <c r="B38" s="29">
        <v>25</v>
      </c>
      <c r="C38" s="34">
        <v>10135837669</v>
      </c>
      <c r="D38" s="35" t="s">
        <v>90</v>
      </c>
      <c r="E38" s="71">
        <v>39120</v>
      </c>
      <c r="F38" s="161" t="s">
        <v>43</v>
      </c>
      <c r="G38" s="72" t="s">
        <v>70</v>
      </c>
      <c r="H38" s="162">
        <v>2.0054398148148148E-2</v>
      </c>
      <c r="I38" s="162">
        <f t="shared" si="1"/>
        <v>2.659722222222223E-3</v>
      </c>
      <c r="J38" s="48">
        <f t="shared" si="0"/>
        <v>41.553644600911873</v>
      </c>
      <c r="K38" s="29"/>
      <c r="L38" s="95"/>
    </row>
    <row r="39" spans="1:12" s="4" customFormat="1" ht="18" x14ac:dyDescent="0.25">
      <c r="A39" s="96">
        <v>17</v>
      </c>
      <c r="B39" s="29">
        <v>22</v>
      </c>
      <c r="C39" s="34">
        <v>10128264494</v>
      </c>
      <c r="D39" s="35" t="s">
        <v>91</v>
      </c>
      <c r="E39" s="71">
        <v>39568</v>
      </c>
      <c r="F39" s="161" t="s">
        <v>41</v>
      </c>
      <c r="G39" s="72" t="s">
        <v>70</v>
      </c>
      <c r="H39" s="162">
        <v>2.0144675925925924E-2</v>
      </c>
      <c r="I39" s="162">
        <f t="shared" si="1"/>
        <v>2.749999999999999E-3</v>
      </c>
      <c r="J39" s="48">
        <f t="shared" si="0"/>
        <v>41.367423154266021</v>
      </c>
      <c r="K39" s="29"/>
      <c r="L39" s="95"/>
    </row>
    <row r="40" spans="1:12" s="4" customFormat="1" ht="18" x14ac:dyDescent="0.25">
      <c r="A40" s="96">
        <v>18</v>
      </c>
      <c r="B40" s="29">
        <v>34</v>
      </c>
      <c r="C40" s="34">
        <v>10105935704</v>
      </c>
      <c r="D40" s="35" t="s">
        <v>92</v>
      </c>
      <c r="E40" s="71">
        <v>39296</v>
      </c>
      <c r="F40" s="161" t="s">
        <v>41</v>
      </c>
      <c r="G40" s="72" t="s">
        <v>80</v>
      </c>
      <c r="H40" s="162">
        <v>2.0204861111111111E-2</v>
      </c>
      <c r="I40" s="162">
        <f t="shared" si="1"/>
        <v>2.8101851851851864E-3</v>
      </c>
      <c r="J40" s="48">
        <f t="shared" si="0"/>
        <v>41.244200034370166</v>
      </c>
      <c r="K40" s="29"/>
      <c r="L40" s="95"/>
    </row>
    <row r="41" spans="1:12" s="4" customFormat="1" ht="18" x14ac:dyDescent="0.25">
      <c r="A41" s="96">
        <v>19</v>
      </c>
      <c r="B41" s="29">
        <v>36</v>
      </c>
      <c r="C41" s="34">
        <v>10144541704</v>
      </c>
      <c r="D41" s="35" t="s">
        <v>93</v>
      </c>
      <c r="E41" s="71">
        <v>39305</v>
      </c>
      <c r="F41" s="161" t="s">
        <v>41</v>
      </c>
      <c r="G41" s="72" t="s">
        <v>80</v>
      </c>
      <c r="H41" s="162">
        <v>2.0231481481481482E-2</v>
      </c>
      <c r="I41" s="162">
        <f t="shared" si="1"/>
        <v>2.8368055555555577E-3</v>
      </c>
      <c r="J41" s="48">
        <f t="shared" si="0"/>
        <v>41.189931350114414</v>
      </c>
      <c r="K41" s="29"/>
      <c r="L41" s="95"/>
    </row>
    <row r="42" spans="1:12" s="4" customFormat="1" ht="18" x14ac:dyDescent="0.25">
      <c r="A42" s="96">
        <v>20</v>
      </c>
      <c r="B42" s="29">
        <v>37</v>
      </c>
      <c r="C42" s="34">
        <v>10140309369</v>
      </c>
      <c r="D42" s="35" t="s">
        <v>94</v>
      </c>
      <c r="E42" s="71">
        <v>39744</v>
      </c>
      <c r="F42" s="161" t="s">
        <v>32</v>
      </c>
      <c r="G42" s="72" t="s">
        <v>78</v>
      </c>
      <c r="H42" s="162">
        <v>2.0282407407407409E-2</v>
      </c>
      <c r="I42" s="162">
        <f t="shared" si="1"/>
        <v>2.8877314814814842E-3</v>
      </c>
      <c r="J42" s="48">
        <f t="shared" si="0"/>
        <v>41.086509929239895</v>
      </c>
      <c r="K42" s="29"/>
      <c r="L42" s="95"/>
    </row>
    <row r="43" spans="1:12" s="4" customFormat="1" ht="18" x14ac:dyDescent="0.25">
      <c r="A43" s="96">
        <v>21</v>
      </c>
      <c r="B43" s="29">
        <v>20</v>
      </c>
      <c r="C43" s="34">
        <v>10129071820</v>
      </c>
      <c r="D43" s="35" t="s">
        <v>95</v>
      </c>
      <c r="E43" s="71">
        <v>39294</v>
      </c>
      <c r="F43" s="161" t="s">
        <v>41</v>
      </c>
      <c r="G43" s="72" t="s">
        <v>96</v>
      </c>
      <c r="H43" s="162">
        <v>2.0430555555555556E-2</v>
      </c>
      <c r="I43" s="162">
        <f t="shared" si="1"/>
        <v>3.0358796296296314E-3</v>
      </c>
      <c r="J43" s="48">
        <f t="shared" si="0"/>
        <v>40.78857919782461</v>
      </c>
      <c r="K43" s="29"/>
      <c r="L43" s="95"/>
    </row>
    <row r="44" spans="1:12" s="4" customFormat="1" ht="18" x14ac:dyDescent="0.25">
      <c r="A44" s="96">
        <v>22</v>
      </c>
      <c r="B44" s="29">
        <v>31</v>
      </c>
      <c r="C44" s="34">
        <v>10142605744</v>
      </c>
      <c r="D44" s="35" t="s">
        <v>97</v>
      </c>
      <c r="E44" s="71">
        <v>39771</v>
      </c>
      <c r="F44" s="161" t="s">
        <v>43</v>
      </c>
      <c r="G44" s="72" t="s">
        <v>80</v>
      </c>
      <c r="H44" s="162">
        <v>2.0465277777777777E-2</v>
      </c>
      <c r="I44" s="162">
        <f t="shared" si="1"/>
        <v>3.0706018518518521E-3</v>
      </c>
      <c r="J44" s="48">
        <f t="shared" si="0"/>
        <v>40.719375636240244</v>
      </c>
      <c r="K44" s="29"/>
      <c r="L44" s="95"/>
    </row>
    <row r="45" spans="1:12" s="4" customFormat="1" ht="18" x14ac:dyDescent="0.25">
      <c r="A45" s="96">
        <v>23</v>
      </c>
      <c r="B45" s="29">
        <v>26</v>
      </c>
      <c r="C45" s="34">
        <v>101132230030</v>
      </c>
      <c r="D45" s="35" t="s">
        <v>98</v>
      </c>
      <c r="E45" s="71">
        <v>39367</v>
      </c>
      <c r="F45" s="161" t="s">
        <v>43</v>
      </c>
      <c r="G45" s="72" t="s">
        <v>99</v>
      </c>
      <c r="H45" s="162">
        <v>2.0688657407407409E-2</v>
      </c>
      <c r="I45" s="162">
        <f t="shared" si="1"/>
        <v>3.2939814814814845E-3</v>
      </c>
      <c r="J45" s="48">
        <f t="shared" si="0"/>
        <v>40.27972027972028</v>
      </c>
      <c r="K45" s="29"/>
      <c r="L45" s="95"/>
    </row>
    <row r="46" spans="1:12" s="4" customFormat="1" ht="18" x14ac:dyDescent="0.25">
      <c r="A46" s="96">
        <v>24</v>
      </c>
      <c r="B46" s="29">
        <v>21</v>
      </c>
      <c r="C46" s="34">
        <v>10141013227</v>
      </c>
      <c r="D46" s="35" t="s">
        <v>100</v>
      </c>
      <c r="E46" s="71">
        <v>39798</v>
      </c>
      <c r="F46" s="161" t="s">
        <v>41</v>
      </c>
      <c r="G46" s="72" t="s">
        <v>101</v>
      </c>
      <c r="H46" s="162">
        <v>2.1153935185185185E-2</v>
      </c>
      <c r="I46" s="162">
        <f t="shared" si="1"/>
        <v>3.7592592592592608E-3</v>
      </c>
      <c r="J46" s="48">
        <f t="shared" si="0"/>
        <v>39.393773595228978</v>
      </c>
      <c r="K46" s="29"/>
      <c r="L46" s="95"/>
    </row>
    <row r="47" spans="1:12" s="4" customFormat="1" ht="18" x14ac:dyDescent="0.25">
      <c r="A47" s="96">
        <v>25</v>
      </c>
      <c r="B47" s="29">
        <v>1</v>
      </c>
      <c r="C47" s="34">
        <v>10144140364</v>
      </c>
      <c r="D47" s="35" t="s">
        <v>102</v>
      </c>
      <c r="E47" s="71">
        <v>39693</v>
      </c>
      <c r="F47" s="161" t="s">
        <v>41</v>
      </c>
      <c r="G47" s="72" t="s">
        <v>89</v>
      </c>
      <c r="H47" s="162">
        <v>2.1370370370370369E-2</v>
      </c>
      <c r="I47" s="162">
        <f t="shared" si="1"/>
        <v>3.9756944444444449E-3</v>
      </c>
      <c r="J47" s="48">
        <f t="shared" si="0"/>
        <v>38.994800693240904</v>
      </c>
      <c r="K47" s="29"/>
      <c r="L47" s="95"/>
    </row>
    <row r="48" spans="1:12" s="4" customFormat="1" ht="18" x14ac:dyDescent="0.25">
      <c r="A48" s="96">
        <v>26</v>
      </c>
      <c r="B48" s="29">
        <v>9</v>
      </c>
      <c r="C48" s="34">
        <v>10105798890</v>
      </c>
      <c r="D48" s="35" t="s">
        <v>103</v>
      </c>
      <c r="E48" s="71">
        <v>39380</v>
      </c>
      <c r="F48" s="161" t="s">
        <v>41</v>
      </c>
      <c r="G48" s="72" t="s">
        <v>72</v>
      </c>
      <c r="H48" s="162">
        <v>2.1387731481481483E-2</v>
      </c>
      <c r="I48" s="162">
        <f t="shared" si="1"/>
        <v>3.9930555555555587E-3</v>
      </c>
      <c r="J48" s="48">
        <f t="shared" si="0"/>
        <v>38.963147356458684</v>
      </c>
      <c r="K48" s="29"/>
      <c r="L48" s="95"/>
    </row>
    <row r="49" spans="1:12" s="4" customFormat="1" ht="18" x14ac:dyDescent="0.25">
      <c r="A49" s="96">
        <v>27</v>
      </c>
      <c r="B49" s="29">
        <v>23</v>
      </c>
      <c r="C49" s="34">
        <v>10139215996</v>
      </c>
      <c r="D49" s="35" t="s">
        <v>104</v>
      </c>
      <c r="E49" s="71">
        <v>39552</v>
      </c>
      <c r="F49" s="161" t="s">
        <v>41</v>
      </c>
      <c r="G49" s="72" t="s">
        <v>70</v>
      </c>
      <c r="H49" s="162">
        <v>2.1533564814814814E-2</v>
      </c>
      <c r="I49" s="162">
        <f t="shared" si="1"/>
        <v>4.1388888888888899E-3</v>
      </c>
      <c r="J49" s="48">
        <f t="shared" si="0"/>
        <v>38.699274388605218</v>
      </c>
      <c r="K49" s="29"/>
      <c r="L49" s="95"/>
    </row>
    <row r="50" spans="1:12" s="4" customFormat="1" ht="18" x14ac:dyDescent="0.25">
      <c r="A50" s="96">
        <v>28</v>
      </c>
      <c r="B50" s="29">
        <v>32</v>
      </c>
      <c r="C50" s="34">
        <v>10133681542</v>
      </c>
      <c r="D50" s="35" t="s">
        <v>105</v>
      </c>
      <c r="E50" s="71">
        <v>39721</v>
      </c>
      <c r="F50" s="161" t="s">
        <v>43</v>
      </c>
      <c r="G50" s="72" t="s">
        <v>80</v>
      </c>
      <c r="H50" s="162">
        <v>2.1871527777777778E-2</v>
      </c>
      <c r="I50" s="162">
        <f t="shared" si="1"/>
        <v>4.4768518518518534E-3</v>
      </c>
      <c r="J50" s="48">
        <f t="shared" si="0"/>
        <v>38.101285918399746</v>
      </c>
      <c r="K50" s="29"/>
      <c r="L50" s="95"/>
    </row>
    <row r="51" spans="1:12" s="4" customFormat="1" ht="18" x14ac:dyDescent="0.25">
      <c r="A51" s="96" t="s">
        <v>129</v>
      </c>
      <c r="B51" s="29">
        <v>29</v>
      </c>
      <c r="C51" s="34"/>
      <c r="D51" s="35" t="s">
        <v>106</v>
      </c>
      <c r="E51" s="71">
        <v>39628</v>
      </c>
      <c r="F51" s="161" t="s">
        <v>43</v>
      </c>
      <c r="G51" s="72" t="s">
        <v>80</v>
      </c>
      <c r="H51" s="162">
        <v>2.2152777777777775E-2</v>
      </c>
      <c r="I51" s="162">
        <f t="shared" si="1"/>
        <v>4.7581018518518502E-3</v>
      </c>
      <c r="J51" s="48">
        <f t="shared" si="0"/>
        <v>37.61755485893417</v>
      </c>
      <c r="K51" s="29"/>
      <c r="L51" s="95"/>
    </row>
    <row r="52" spans="1:12" s="4" customFormat="1" ht="18" x14ac:dyDescent="0.25">
      <c r="A52" s="96">
        <v>29</v>
      </c>
      <c r="B52" s="29">
        <v>33</v>
      </c>
      <c r="C52" s="34">
        <v>10142587758</v>
      </c>
      <c r="D52" s="35" t="s">
        <v>107</v>
      </c>
      <c r="E52" s="71">
        <v>39584</v>
      </c>
      <c r="F52" s="161" t="s">
        <v>43</v>
      </c>
      <c r="G52" s="72" t="s">
        <v>80</v>
      </c>
      <c r="H52" s="162">
        <v>2.2212962962962962E-2</v>
      </c>
      <c r="I52" s="162">
        <f t="shared" si="1"/>
        <v>4.8182870370370376E-3</v>
      </c>
      <c r="J52" s="48">
        <f t="shared" si="0"/>
        <v>37.515631513130472</v>
      </c>
      <c r="K52" s="29"/>
      <c r="L52" s="95"/>
    </row>
    <row r="53" spans="1:12" s="4" customFormat="1" ht="18" x14ac:dyDescent="0.25">
      <c r="A53" s="96" t="s">
        <v>129</v>
      </c>
      <c r="B53" s="29">
        <v>27</v>
      </c>
      <c r="C53" s="34"/>
      <c r="D53" s="35" t="s">
        <v>108</v>
      </c>
      <c r="E53" s="71">
        <v>39344</v>
      </c>
      <c r="F53" s="161" t="s">
        <v>43</v>
      </c>
      <c r="G53" s="72" t="s">
        <v>80</v>
      </c>
      <c r="H53" s="162">
        <v>2.2822916666666668E-2</v>
      </c>
      <c r="I53" s="162">
        <f t="shared" si="1"/>
        <v>5.4282407407407439E-3</v>
      </c>
      <c r="J53" s="48">
        <f t="shared" si="0"/>
        <v>36.513007759014144</v>
      </c>
      <c r="K53" s="29"/>
      <c r="L53" s="95"/>
    </row>
    <row r="54" spans="1:12" s="4" customFormat="1" ht="18" x14ac:dyDescent="0.25">
      <c r="A54" s="96" t="s">
        <v>129</v>
      </c>
      <c r="B54" s="29">
        <v>28</v>
      </c>
      <c r="C54" s="34"/>
      <c r="D54" s="35" t="s">
        <v>109</v>
      </c>
      <c r="E54" s="71">
        <v>39550</v>
      </c>
      <c r="F54" s="161" t="s">
        <v>43</v>
      </c>
      <c r="G54" s="72" t="s">
        <v>80</v>
      </c>
      <c r="H54" s="162">
        <v>2.2859953703703705E-2</v>
      </c>
      <c r="I54" s="162">
        <f t="shared" si="1"/>
        <v>5.4652777777777807E-3</v>
      </c>
      <c r="J54" s="48">
        <f t="shared" si="0"/>
        <v>36.453850437952511</v>
      </c>
      <c r="K54" s="29"/>
      <c r="L54" s="95"/>
    </row>
    <row r="55" spans="1:12" s="4" customFormat="1" ht="18" x14ac:dyDescent="0.25">
      <c r="A55" s="96" t="s">
        <v>129</v>
      </c>
      <c r="B55" s="29">
        <v>35</v>
      </c>
      <c r="C55" s="34"/>
      <c r="D55" s="35" t="s">
        <v>110</v>
      </c>
      <c r="E55" s="71">
        <v>39386</v>
      </c>
      <c r="F55" s="161" t="s">
        <v>43</v>
      </c>
      <c r="G55" s="72" t="s">
        <v>80</v>
      </c>
      <c r="H55" s="162">
        <v>2.3074074074074077E-2</v>
      </c>
      <c r="I55" s="162">
        <f t="shared" si="1"/>
        <v>5.6793981481481522E-3</v>
      </c>
      <c r="J55" s="48">
        <f t="shared" si="0"/>
        <v>36.115569823434988</v>
      </c>
      <c r="K55" s="29"/>
      <c r="L55" s="95"/>
    </row>
    <row r="56" spans="1:12" s="4" customFormat="1" ht="18" x14ac:dyDescent="0.25">
      <c r="A56" s="96">
        <v>30</v>
      </c>
      <c r="B56" s="29">
        <v>8</v>
      </c>
      <c r="C56" s="34">
        <v>10144505025</v>
      </c>
      <c r="D56" s="35" t="s">
        <v>111</v>
      </c>
      <c r="E56" s="71">
        <v>39609</v>
      </c>
      <c r="F56" s="161" t="s">
        <v>43</v>
      </c>
      <c r="G56" s="72" t="s">
        <v>72</v>
      </c>
      <c r="H56" s="162">
        <v>2.3435185185185187E-2</v>
      </c>
      <c r="I56" s="162">
        <f t="shared" si="1"/>
        <v>6.0405092592592628E-3</v>
      </c>
      <c r="J56" s="48">
        <f t="shared" si="0"/>
        <v>35.559067562228364</v>
      </c>
      <c r="K56" s="29"/>
      <c r="L56" s="95"/>
    </row>
    <row r="57" spans="1:12" s="4" customFormat="1" ht="18" x14ac:dyDescent="0.25">
      <c r="A57" s="96">
        <v>31</v>
      </c>
      <c r="B57" s="29">
        <v>17</v>
      </c>
      <c r="C57" s="34">
        <v>10140222473</v>
      </c>
      <c r="D57" s="35" t="s">
        <v>112</v>
      </c>
      <c r="E57" s="71">
        <v>39609</v>
      </c>
      <c r="F57" s="161" t="s">
        <v>41</v>
      </c>
      <c r="G57" s="72" t="s">
        <v>78</v>
      </c>
      <c r="H57" s="162">
        <v>2.3493055555555555E-2</v>
      </c>
      <c r="I57" s="162">
        <f t="shared" si="1"/>
        <v>6.0983796296296307E-3</v>
      </c>
      <c r="J57" s="48">
        <f t="shared" si="0"/>
        <v>35.471475022169678</v>
      </c>
      <c r="K57" s="29"/>
      <c r="L57" s="95"/>
    </row>
    <row r="58" spans="1:12" s="4" customFormat="1" ht="18" x14ac:dyDescent="0.25">
      <c r="A58" s="96">
        <v>32</v>
      </c>
      <c r="B58" s="29">
        <v>7</v>
      </c>
      <c r="C58" s="34">
        <v>10132515320</v>
      </c>
      <c r="D58" s="35" t="s">
        <v>113</v>
      </c>
      <c r="E58" s="71">
        <v>39152</v>
      </c>
      <c r="F58" s="161" t="s">
        <v>41</v>
      </c>
      <c r="G58" s="72" t="s">
        <v>72</v>
      </c>
      <c r="H58" s="162">
        <v>2.3533564814814816E-2</v>
      </c>
      <c r="I58" s="162">
        <f t="shared" si="1"/>
        <v>6.1388888888888916E-3</v>
      </c>
      <c r="J58" s="48">
        <f t="shared" si="0"/>
        <v>35.410416564205967</v>
      </c>
      <c r="K58" s="29"/>
      <c r="L58" s="95"/>
    </row>
    <row r="59" spans="1:12" s="4" customFormat="1" ht="18" x14ac:dyDescent="0.25">
      <c r="A59" s="96" t="s">
        <v>129</v>
      </c>
      <c r="B59" s="29">
        <v>44</v>
      </c>
      <c r="C59" s="34"/>
      <c r="D59" s="35" t="s">
        <v>114</v>
      </c>
      <c r="E59" s="71">
        <v>39722</v>
      </c>
      <c r="F59" s="161" t="s">
        <v>43</v>
      </c>
      <c r="G59" s="72" t="s">
        <v>80</v>
      </c>
      <c r="H59" s="162">
        <v>2.3596064814814813E-2</v>
      </c>
      <c r="I59" s="162">
        <f t="shared" si="1"/>
        <v>6.2013888888888882E-3</v>
      </c>
      <c r="J59" s="48">
        <f t="shared" si="0"/>
        <v>35.316623338401925</v>
      </c>
      <c r="K59" s="29"/>
      <c r="L59" s="95"/>
    </row>
    <row r="60" spans="1:12" s="4" customFormat="1" ht="18" x14ac:dyDescent="0.25">
      <c r="A60" s="96">
        <v>33</v>
      </c>
      <c r="B60" s="29">
        <v>40</v>
      </c>
      <c r="C60" s="34">
        <v>10142757813</v>
      </c>
      <c r="D60" s="35" t="s">
        <v>115</v>
      </c>
      <c r="E60" s="71">
        <v>39332</v>
      </c>
      <c r="F60" s="161" t="s">
        <v>43</v>
      </c>
      <c r="G60" s="72" t="s">
        <v>116</v>
      </c>
      <c r="H60" s="162">
        <v>2.3637731481481485E-2</v>
      </c>
      <c r="I60" s="162">
        <f t="shared" si="1"/>
        <v>6.2430555555555607E-3</v>
      </c>
      <c r="J60" s="48">
        <f t="shared" si="0"/>
        <v>35.254370072956959</v>
      </c>
      <c r="K60" s="29"/>
      <c r="L60" s="95"/>
    </row>
    <row r="61" spans="1:12" s="4" customFormat="1" ht="18" x14ac:dyDescent="0.25">
      <c r="A61" s="96" t="s">
        <v>129</v>
      </c>
      <c r="B61" s="29">
        <v>38</v>
      </c>
      <c r="C61" s="34"/>
      <c r="D61" s="35" t="s">
        <v>117</v>
      </c>
      <c r="E61" s="71">
        <v>39311</v>
      </c>
      <c r="F61" s="161" t="s">
        <v>43</v>
      </c>
      <c r="G61" s="72" t="s">
        <v>80</v>
      </c>
      <c r="H61" s="162">
        <v>2.3827546296296298E-2</v>
      </c>
      <c r="I61" s="162">
        <f t="shared" si="1"/>
        <v>6.4328703703703735E-3</v>
      </c>
      <c r="J61" s="48">
        <f t="shared" si="0"/>
        <v>34.973526983047549</v>
      </c>
      <c r="K61" s="29"/>
      <c r="L61" s="95"/>
    </row>
    <row r="62" spans="1:12" s="4" customFormat="1" ht="18" x14ac:dyDescent="0.25">
      <c r="A62" s="96" t="s">
        <v>129</v>
      </c>
      <c r="B62" s="29">
        <v>39</v>
      </c>
      <c r="C62" s="34"/>
      <c r="D62" s="35" t="s">
        <v>118</v>
      </c>
      <c r="E62" s="71">
        <v>39608</v>
      </c>
      <c r="F62" s="161" t="s">
        <v>43</v>
      </c>
      <c r="G62" s="72" t="s">
        <v>80</v>
      </c>
      <c r="H62" s="162">
        <v>2.4203703703703703E-2</v>
      </c>
      <c r="I62" s="162">
        <f t="shared" si="1"/>
        <v>6.8090277777777784E-3</v>
      </c>
      <c r="J62" s="48">
        <f t="shared" si="0"/>
        <v>34.429992348890586</v>
      </c>
      <c r="K62" s="29"/>
      <c r="L62" s="95"/>
    </row>
    <row r="63" spans="1:12" s="4" customFormat="1" ht="18" x14ac:dyDescent="0.25">
      <c r="A63" s="96" t="s">
        <v>123</v>
      </c>
      <c r="B63" s="29">
        <v>3</v>
      </c>
      <c r="C63" s="34">
        <v>10113107135</v>
      </c>
      <c r="D63" s="35" t="s">
        <v>119</v>
      </c>
      <c r="E63" s="71">
        <v>39483</v>
      </c>
      <c r="F63" s="161" t="s">
        <v>32</v>
      </c>
      <c r="G63" s="72" t="s">
        <v>124</v>
      </c>
      <c r="H63" s="162"/>
      <c r="I63" s="162"/>
      <c r="J63" s="48"/>
      <c r="K63" s="29"/>
      <c r="L63" s="95"/>
    </row>
    <row r="64" spans="1:12" s="4" customFormat="1" ht="18" x14ac:dyDescent="0.25">
      <c r="A64" s="96" t="s">
        <v>123</v>
      </c>
      <c r="B64" s="29">
        <v>41</v>
      </c>
      <c r="C64" s="34">
        <v>10125723603</v>
      </c>
      <c r="D64" s="35" t="s">
        <v>120</v>
      </c>
      <c r="E64" s="71">
        <v>39230</v>
      </c>
      <c r="F64" s="161" t="s">
        <v>41</v>
      </c>
      <c r="G64" s="72" t="s">
        <v>121</v>
      </c>
      <c r="H64" s="162"/>
      <c r="I64" s="162"/>
      <c r="J64" s="48"/>
      <c r="K64" s="29"/>
      <c r="L64" s="95"/>
    </row>
    <row r="65" spans="1:14" s="4" customFormat="1" ht="18.600000000000001" thickBot="1" x14ac:dyDescent="0.3">
      <c r="A65" s="163" t="s">
        <v>123</v>
      </c>
      <c r="B65" s="97">
        <v>42</v>
      </c>
      <c r="C65" s="98">
        <v>10141404358</v>
      </c>
      <c r="D65" s="99" t="s">
        <v>122</v>
      </c>
      <c r="E65" s="100">
        <v>39637</v>
      </c>
      <c r="F65" s="164" t="s">
        <v>41</v>
      </c>
      <c r="G65" s="101" t="s">
        <v>121</v>
      </c>
      <c r="H65" s="165"/>
      <c r="I65" s="165"/>
      <c r="J65" s="102"/>
      <c r="K65" s="97"/>
      <c r="L65" s="103"/>
    </row>
    <row r="66" spans="1:14" ht="9" customHeight="1" thickTop="1" thickBot="1" x14ac:dyDescent="0.35">
      <c r="A66" s="74"/>
      <c r="B66" s="89"/>
      <c r="C66" s="89"/>
      <c r="D66" s="90"/>
      <c r="E66" s="91"/>
      <c r="F66" s="92"/>
      <c r="G66" s="91"/>
      <c r="H66" s="93"/>
      <c r="I66" s="93"/>
      <c r="J66" s="49"/>
      <c r="K66" s="93"/>
      <c r="L66" s="93"/>
      <c r="N66"/>
    </row>
    <row r="67" spans="1:14" ht="15" thickTop="1" x14ac:dyDescent="0.25">
      <c r="A67" s="185" t="s">
        <v>4</v>
      </c>
      <c r="B67" s="186"/>
      <c r="C67" s="186"/>
      <c r="D67" s="186"/>
      <c r="E67" s="186"/>
      <c r="F67" s="186"/>
      <c r="G67" s="186" t="s">
        <v>5</v>
      </c>
      <c r="H67" s="186"/>
      <c r="I67" s="186"/>
      <c r="J67" s="186"/>
      <c r="K67" s="186"/>
      <c r="L67" s="187"/>
      <c r="N67"/>
    </row>
    <row r="68" spans="1:14" x14ac:dyDescent="0.25">
      <c r="A68" s="75" t="s">
        <v>125</v>
      </c>
      <c r="B68" s="9"/>
      <c r="C68" s="79"/>
      <c r="D68" s="26"/>
      <c r="E68" s="52"/>
      <c r="F68" s="59"/>
      <c r="G68" s="38" t="s">
        <v>33</v>
      </c>
      <c r="H68" s="104">
        <v>12</v>
      </c>
      <c r="I68" s="52"/>
      <c r="J68" s="53"/>
      <c r="K68" s="50" t="s">
        <v>31</v>
      </c>
      <c r="L68" s="58">
        <f>COUNTIF(F23:F65,"ЗМС")</f>
        <v>0</v>
      </c>
      <c r="N68"/>
    </row>
    <row r="69" spans="1:14" x14ac:dyDescent="0.25">
      <c r="A69" s="75" t="s">
        <v>126</v>
      </c>
      <c r="B69" s="9"/>
      <c r="C69" s="80"/>
      <c r="D69" s="26"/>
      <c r="E69" s="60"/>
      <c r="F69" s="61"/>
      <c r="G69" s="39" t="s">
        <v>26</v>
      </c>
      <c r="H69" s="104">
        <f>H70+H75</f>
        <v>43</v>
      </c>
      <c r="I69" s="54"/>
      <c r="J69" s="55"/>
      <c r="K69" s="50" t="s">
        <v>20</v>
      </c>
      <c r="L69" s="58">
        <f>COUNTIF(F23:F65,"МСМК")</f>
        <v>0</v>
      </c>
      <c r="N69"/>
    </row>
    <row r="70" spans="1:14" x14ac:dyDescent="0.25">
      <c r="A70" s="75" t="s">
        <v>127</v>
      </c>
      <c r="B70" s="9"/>
      <c r="C70" s="41"/>
      <c r="D70" s="26"/>
      <c r="E70" s="60"/>
      <c r="F70" s="61"/>
      <c r="G70" s="39" t="s">
        <v>27</v>
      </c>
      <c r="H70" s="104">
        <f>H71+H72+H73+H74</f>
        <v>40</v>
      </c>
      <c r="I70" s="54"/>
      <c r="J70" s="55"/>
      <c r="K70" s="50" t="s">
        <v>23</v>
      </c>
      <c r="L70" s="58">
        <f>COUNTIF(F23:F65,"МС")</f>
        <v>0</v>
      </c>
      <c r="N70"/>
    </row>
    <row r="71" spans="1:14" x14ac:dyDescent="0.25">
      <c r="A71" s="75" t="s">
        <v>128</v>
      </c>
      <c r="B71" s="9"/>
      <c r="C71" s="41"/>
      <c r="D71" s="26"/>
      <c r="E71" s="60"/>
      <c r="F71" s="61"/>
      <c r="G71" s="39" t="s">
        <v>28</v>
      </c>
      <c r="H71" s="104">
        <f>COUNT(B23:B62)</f>
        <v>40</v>
      </c>
      <c r="I71" s="54"/>
      <c r="J71" s="55"/>
      <c r="K71" s="50" t="s">
        <v>32</v>
      </c>
      <c r="L71" s="58">
        <f>COUNTIF(F23:F65,"КМС")</f>
        <v>12</v>
      </c>
      <c r="N71"/>
    </row>
    <row r="72" spans="1:14" x14ac:dyDescent="0.25">
      <c r="A72" s="75"/>
      <c r="B72" s="9"/>
      <c r="C72" s="41"/>
      <c r="D72" s="26"/>
      <c r="E72" s="60"/>
      <c r="F72" s="61"/>
      <c r="G72" s="39" t="s">
        <v>42</v>
      </c>
      <c r="H72" s="104">
        <f>COUNTIF(A23:A65,"ЛИМ")</f>
        <v>0</v>
      </c>
      <c r="I72" s="54"/>
      <c r="J72" s="55"/>
      <c r="K72" s="50" t="s">
        <v>41</v>
      </c>
      <c r="L72" s="58">
        <f>COUNTIF(F23:F65,"1 СР")</f>
        <v>15</v>
      </c>
      <c r="N72"/>
    </row>
    <row r="73" spans="1:14" x14ac:dyDescent="0.25">
      <c r="A73" s="75"/>
      <c r="B73" s="9"/>
      <c r="C73" s="9"/>
      <c r="D73" s="26"/>
      <c r="E73" s="60"/>
      <c r="F73" s="61"/>
      <c r="G73" s="39" t="s">
        <v>29</v>
      </c>
      <c r="H73" s="104">
        <f>COUNTIF(A23:A65,"НФ")</f>
        <v>0</v>
      </c>
      <c r="I73" s="54"/>
      <c r="J73" s="55"/>
      <c r="K73" s="50" t="s">
        <v>43</v>
      </c>
      <c r="L73" s="58">
        <f>COUNTIF(F23:F65,"2 СР")</f>
        <v>16</v>
      </c>
      <c r="N73"/>
    </row>
    <row r="74" spans="1:14" x14ac:dyDescent="0.25">
      <c r="A74" s="75"/>
      <c r="B74" s="9"/>
      <c r="C74" s="9"/>
      <c r="D74" s="26"/>
      <c r="E74" s="60"/>
      <c r="F74" s="61"/>
      <c r="G74" s="39" t="s">
        <v>34</v>
      </c>
      <c r="H74" s="104">
        <f>COUNTIF(A23:A65,"ДСКВ")</f>
        <v>0</v>
      </c>
      <c r="I74" s="54"/>
      <c r="J74" s="55"/>
      <c r="K74" s="50" t="s">
        <v>45</v>
      </c>
      <c r="L74" s="58">
        <f>COUNTIF(F23:F65,"3 СР")</f>
        <v>0</v>
      </c>
      <c r="N74"/>
    </row>
    <row r="75" spans="1:14" x14ac:dyDescent="0.25">
      <c r="A75" s="75"/>
      <c r="B75" s="9"/>
      <c r="C75" s="9"/>
      <c r="D75" s="26"/>
      <c r="E75" s="62"/>
      <c r="F75" s="63"/>
      <c r="G75" s="39" t="s">
        <v>30</v>
      </c>
      <c r="H75" s="104">
        <f>COUNTIF(A23:A65,"НС")</f>
        <v>3</v>
      </c>
      <c r="I75" s="56"/>
      <c r="J75" s="57"/>
      <c r="K75" s="50"/>
      <c r="L75" s="40"/>
    </row>
    <row r="76" spans="1:14" ht="9.75" customHeight="1" x14ac:dyDescent="0.25">
      <c r="A76" s="60"/>
      <c r="L76" s="16"/>
    </row>
    <row r="77" spans="1:14" ht="15.6" x14ac:dyDescent="0.25">
      <c r="A77" s="188" t="s">
        <v>130</v>
      </c>
      <c r="B77" s="189"/>
      <c r="C77" s="189"/>
      <c r="D77" s="189"/>
      <c r="E77" s="189" t="s">
        <v>11</v>
      </c>
      <c r="F77" s="189"/>
      <c r="G77" s="189"/>
      <c r="H77" s="189"/>
      <c r="I77" s="189" t="s">
        <v>3</v>
      </c>
      <c r="J77" s="189"/>
      <c r="K77" s="189"/>
      <c r="L77" s="190"/>
    </row>
    <row r="78" spans="1:14" x14ac:dyDescent="0.25">
      <c r="A78" s="169"/>
      <c r="B78" s="170"/>
      <c r="C78" s="170"/>
      <c r="D78" s="170"/>
      <c r="E78" s="170"/>
      <c r="F78" s="191"/>
      <c r="G78" s="191"/>
      <c r="H78" s="191"/>
      <c r="I78" s="191"/>
      <c r="J78" s="191"/>
      <c r="K78" s="191"/>
      <c r="L78" s="192"/>
    </row>
    <row r="79" spans="1:14" x14ac:dyDescent="0.25">
      <c r="A79" s="76"/>
      <c r="D79" s="13"/>
      <c r="E79" s="13"/>
      <c r="F79" s="13"/>
      <c r="G79" s="13"/>
      <c r="H79" s="13"/>
      <c r="I79" s="13"/>
      <c r="J79" s="13"/>
      <c r="K79" s="13"/>
      <c r="L79" s="64"/>
    </row>
    <row r="80" spans="1:14" x14ac:dyDescent="0.25">
      <c r="A80" s="169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6"/>
    </row>
    <row r="81" spans="1:12" x14ac:dyDescent="0.25">
      <c r="A81" s="169"/>
      <c r="B81" s="170"/>
      <c r="C81" s="170"/>
      <c r="D81" s="170"/>
      <c r="E81" s="170"/>
      <c r="F81" s="171"/>
      <c r="G81" s="171"/>
      <c r="H81" s="171"/>
      <c r="I81" s="171"/>
      <c r="J81" s="171"/>
      <c r="K81" s="171"/>
      <c r="L81" s="172"/>
    </row>
    <row r="82" spans="1:12" ht="16.2" thickBot="1" x14ac:dyDescent="0.3">
      <c r="A82" s="173" t="str">
        <f>G19</f>
        <v>ТРУШИН Б.К. (ВК, г. САРАТОВ)</v>
      </c>
      <c r="B82" s="174"/>
      <c r="C82" s="174"/>
      <c r="D82" s="174"/>
      <c r="E82" s="174" t="str">
        <f>G17</f>
        <v xml:space="preserve"> ВОСТРУХИН М.Н. (ВК, г. САРАТОВ)</v>
      </c>
      <c r="F82" s="174"/>
      <c r="G82" s="174"/>
      <c r="H82" s="174"/>
      <c r="I82" s="174" t="str">
        <f>G18</f>
        <v>ГАЙДАРЕНКО С.С. (1К, г. САРАТОВ)</v>
      </c>
      <c r="J82" s="174"/>
      <c r="K82" s="174"/>
      <c r="L82" s="175"/>
    </row>
    <row r="83" spans="1:12" ht="14.4" thickTop="1" x14ac:dyDescent="0.25">
      <c r="A83" s="60"/>
    </row>
    <row r="84" spans="1:12" x14ac:dyDescent="0.25">
      <c r="A84" s="60"/>
    </row>
    <row r="85" spans="1:12" x14ac:dyDescent="0.25">
      <c r="A85" s="60"/>
    </row>
    <row r="86" spans="1:12" x14ac:dyDescent="0.25">
      <c r="A86" s="60"/>
    </row>
    <row r="87" spans="1:12" x14ac:dyDescent="0.25">
      <c r="A87" s="60"/>
    </row>
    <row r="88" spans="1:12" x14ac:dyDescent="0.25">
      <c r="A88" s="60"/>
    </row>
    <row r="89" spans="1:12" x14ac:dyDescent="0.25">
      <c r="A89" s="60"/>
    </row>
    <row r="90" spans="1:12" x14ac:dyDescent="0.25">
      <c r="A90" s="60"/>
    </row>
    <row r="91" spans="1:12" x14ac:dyDescent="0.25">
      <c r="A91" s="60"/>
    </row>
    <row r="92" spans="1:12" x14ac:dyDescent="0.25">
      <c r="A92" s="60"/>
    </row>
    <row r="93" spans="1:12" x14ac:dyDescent="0.25">
      <c r="A93" s="60"/>
    </row>
    <row r="94" spans="1:12" x14ac:dyDescent="0.25">
      <c r="A94" s="60"/>
    </row>
    <row r="95" spans="1:12" x14ac:dyDescent="0.25">
      <c r="A95" s="60"/>
    </row>
    <row r="96" spans="1:12" x14ac:dyDescent="0.25">
      <c r="A96" s="60"/>
    </row>
    <row r="97" spans="1:7" x14ac:dyDescent="0.25">
      <c r="A97" s="60"/>
    </row>
    <row r="98" spans="1:7" x14ac:dyDescent="0.25">
      <c r="A98" s="60"/>
    </row>
    <row r="99" spans="1:7" x14ac:dyDescent="0.25">
      <c r="A99" s="60"/>
    </row>
    <row r="100" spans="1:7" x14ac:dyDescent="0.25">
      <c r="A100" s="60"/>
    </row>
    <row r="101" spans="1:7" x14ac:dyDescent="0.25">
      <c r="A101" s="60"/>
    </row>
    <row r="102" spans="1:7" x14ac:dyDescent="0.25">
      <c r="A102" s="60"/>
    </row>
    <row r="103" spans="1:7" x14ac:dyDescent="0.25">
      <c r="A103" s="60"/>
    </row>
    <row r="104" spans="1:7" x14ac:dyDescent="0.25">
      <c r="A104" s="60"/>
    </row>
    <row r="105" spans="1:7" x14ac:dyDescent="0.25">
      <c r="A105" s="60"/>
    </row>
    <row r="106" spans="1:7" x14ac:dyDescent="0.25">
      <c r="A106" s="60"/>
      <c r="G106"/>
    </row>
    <row r="107" spans="1:7" x14ac:dyDescent="0.25">
      <c r="A107" s="60"/>
      <c r="G107"/>
    </row>
    <row r="108" spans="1:7" x14ac:dyDescent="0.25">
      <c r="A108" s="60"/>
      <c r="G108"/>
    </row>
    <row r="109" spans="1:7" x14ac:dyDescent="0.25">
      <c r="A109" s="60"/>
      <c r="G109"/>
    </row>
    <row r="110" spans="1:7" x14ac:dyDescent="0.25">
      <c r="A110" s="60"/>
      <c r="G110"/>
    </row>
    <row r="111" spans="1:7" x14ac:dyDescent="0.25">
      <c r="A111" s="60"/>
      <c r="G111"/>
    </row>
    <row r="112" spans="1:7" x14ac:dyDescent="0.25">
      <c r="A112" s="60"/>
      <c r="G112"/>
    </row>
    <row r="113" spans="1:7" x14ac:dyDescent="0.25">
      <c r="A113" s="60"/>
      <c r="G113"/>
    </row>
    <row r="114" spans="1:7" x14ac:dyDescent="0.25">
      <c r="A114" s="60"/>
      <c r="G114"/>
    </row>
    <row r="115" spans="1:7" x14ac:dyDescent="0.25">
      <c r="A115" s="60"/>
      <c r="G115"/>
    </row>
    <row r="116" spans="1:7" x14ac:dyDescent="0.25">
      <c r="A116" s="60"/>
      <c r="G116"/>
    </row>
    <row r="117" spans="1:7" x14ac:dyDescent="0.25">
      <c r="A117" s="60"/>
      <c r="G117"/>
    </row>
    <row r="118" spans="1:7" x14ac:dyDescent="0.25">
      <c r="A118" s="60"/>
      <c r="G118"/>
    </row>
    <row r="119" spans="1:7" x14ac:dyDescent="0.25">
      <c r="A119" s="60"/>
      <c r="G119"/>
    </row>
    <row r="120" spans="1:7" x14ac:dyDescent="0.25">
      <c r="A120" s="60"/>
      <c r="G120"/>
    </row>
    <row r="121" spans="1:7" x14ac:dyDescent="0.25">
      <c r="A121" s="60"/>
      <c r="G121"/>
    </row>
    <row r="122" spans="1:7" x14ac:dyDescent="0.25">
      <c r="A122" s="60"/>
      <c r="G122"/>
    </row>
    <row r="123" spans="1:7" x14ac:dyDescent="0.25">
      <c r="A123" s="60"/>
      <c r="G123"/>
    </row>
    <row r="124" spans="1:7" x14ac:dyDescent="0.25">
      <c r="A124" s="60"/>
      <c r="G124"/>
    </row>
    <row r="125" spans="1:7" x14ac:dyDescent="0.25">
      <c r="A125" s="60"/>
      <c r="G125"/>
    </row>
    <row r="126" spans="1:7" x14ac:dyDescent="0.25">
      <c r="A126" s="60"/>
      <c r="G126"/>
    </row>
    <row r="127" spans="1:7" x14ac:dyDescent="0.25">
      <c r="A127" s="60"/>
      <c r="G127"/>
    </row>
    <row r="128" spans="1:7" x14ac:dyDescent="0.25">
      <c r="A128" s="60"/>
      <c r="G128"/>
    </row>
    <row r="129" spans="1:7" x14ac:dyDescent="0.25">
      <c r="A129" s="60"/>
      <c r="G129"/>
    </row>
    <row r="130" spans="1:7" x14ac:dyDescent="0.25">
      <c r="A130" s="60"/>
      <c r="G130"/>
    </row>
    <row r="131" spans="1:7" x14ac:dyDescent="0.25">
      <c r="A131" s="60"/>
      <c r="G131"/>
    </row>
    <row r="132" spans="1:7" x14ac:dyDescent="0.25">
      <c r="A132" s="60"/>
      <c r="G132"/>
    </row>
    <row r="133" spans="1:7" x14ac:dyDescent="0.25">
      <c r="G133"/>
    </row>
    <row r="134" spans="1:7" x14ac:dyDescent="0.25">
      <c r="G134"/>
    </row>
    <row r="135" spans="1:7" x14ac:dyDescent="0.25">
      <c r="G135"/>
    </row>
    <row r="136" spans="1:7" x14ac:dyDescent="0.25">
      <c r="G136"/>
    </row>
    <row r="137" spans="1:7" x14ac:dyDescent="0.25">
      <c r="G137"/>
    </row>
    <row r="138" spans="1:7" x14ac:dyDescent="0.25">
      <c r="G138"/>
    </row>
    <row r="139" spans="1:7" x14ac:dyDescent="0.25">
      <c r="G139"/>
    </row>
    <row r="140" spans="1:7" x14ac:dyDescent="0.25">
      <c r="G140"/>
    </row>
    <row r="141" spans="1:7" x14ac:dyDescent="0.25">
      <c r="G141"/>
    </row>
    <row r="142" spans="1:7" x14ac:dyDescent="0.25">
      <c r="G142"/>
    </row>
    <row r="143" spans="1:7" x14ac:dyDescent="0.25">
      <c r="G143"/>
    </row>
    <row r="144" spans="1:7" x14ac:dyDescent="0.25">
      <c r="G144"/>
    </row>
    <row r="145" spans="7:7" x14ac:dyDescent="0.25">
      <c r="G145"/>
    </row>
    <row r="146" spans="7:7" x14ac:dyDescent="0.25">
      <c r="G146"/>
    </row>
    <row r="147" spans="7:7" x14ac:dyDescent="0.25">
      <c r="G147"/>
    </row>
    <row r="148" spans="7:7" x14ac:dyDescent="0.25">
      <c r="G148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80:E80"/>
    <mergeCell ref="F80:L80"/>
    <mergeCell ref="H21:H22"/>
    <mergeCell ref="I21:I22"/>
    <mergeCell ref="J21:J22"/>
    <mergeCell ref="K21:K22"/>
    <mergeCell ref="L21:L22"/>
    <mergeCell ref="A67:F67"/>
    <mergeCell ref="G67:L67"/>
    <mergeCell ref="A77:D77"/>
    <mergeCell ref="E77:H77"/>
    <mergeCell ref="I77:L77"/>
    <mergeCell ref="A78:E78"/>
    <mergeCell ref="F78:L78"/>
    <mergeCell ref="A81:E81"/>
    <mergeCell ref="F81:L81"/>
    <mergeCell ref="A82:D82"/>
    <mergeCell ref="E82:H82"/>
    <mergeCell ref="I82:L82"/>
  </mergeCells>
  <phoneticPr fontId="24" type="noConversion"/>
  <conditionalFormatting sqref="B1 B6:B7 B9:B11 B13:B1048576">
    <cfRule type="duplicateValues" dxfId="11" priority="5"/>
  </conditionalFormatting>
  <conditionalFormatting sqref="B1:B1048576">
    <cfRule type="duplicateValues" dxfId="10" priority="1"/>
  </conditionalFormatting>
  <conditionalFormatting sqref="B2">
    <cfRule type="duplicateValues" dxfId="9" priority="4"/>
  </conditionalFormatting>
  <conditionalFormatting sqref="B3">
    <cfRule type="duplicateValues" dxfId="8" priority="3"/>
  </conditionalFormatting>
  <conditionalFormatting sqref="B4">
    <cfRule type="duplicateValues" dxfId="7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6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2AFAC-4BF9-4E58-9948-D65DF6D39357}">
  <sheetPr>
    <tabColor theme="3" tint="-0.249977111117893"/>
    <pageSetUpPr fitToPage="1"/>
  </sheetPr>
  <dimension ref="A1:Q150"/>
  <sheetViews>
    <sheetView view="pageBreakPreview" topLeftCell="A9" zoomScale="60" zoomScaleNormal="100" workbookViewId="0">
      <selection activeCell="H76" sqref="H76"/>
    </sheetView>
  </sheetViews>
  <sheetFormatPr defaultColWidth="9.109375" defaultRowHeight="13.8" x14ac:dyDescent="0.25"/>
  <cols>
    <col min="1" max="1" width="7" style="1" customWidth="1"/>
    <col min="2" max="2" width="7" style="158" customWidth="1"/>
    <col min="3" max="3" width="13.33203125" style="158" customWidth="1"/>
    <col min="4" max="4" width="29.77734375" style="1" customWidth="1"/>
    <col min="5" max="5" width="11.6640625" style="1" customWidth="1"/>
    <col min="6" max="6" width="9.6640625" style="1" customWidth="1"/>
    <col min="7" max="7" width="24.109375" style="1" customWidth="1"/>
    <col min="8" max="8" width="13.109375" style="1" customWidth="1"/>
    <col min="9" max="9" width="14" style="1" customWidth="1"/>
    <col min="10" max="10" width="13.5546875" style="51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22.8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7" ht="22.8" customHeight="1" x14ac:dyDescent="0.25">
      <c r="A2" s="201" t="s">
        <v>53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7" ht="22.8" customHeight="1" x14ac:dyDescent="0.25">
      <c r="A3" s="201" t="s">
        <v>10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7" ht="22.8" customHeight="1" x14ac:dyDescent="0.25">
      <c r="A4" s="201" t="s">
        <v>54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7" ht="9.6" customHeight="1" x14ac:dyDescent="0.3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O5" s="25"/>
    </row>
    <row r="6" spans="1:17" s="2" customFormat="1" ht="28.8" x14ac:dyDescent="0.3">
      <c r="A6" s="202" t="s">
        <v>56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Q6" s="25"/>
    </row>
    <row r="7" spans="1:17" s="2" customFormat="1" ht="18" customHeight="1" x14ac:dyDescent="0.25">
      <c r="A7" s="203" t="s">
        <v>16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7" s="2" customFormat="1" ht="23.4" customHeight="1" thickBot="1" x14ac:dyDescent="0.3">
      <c r="A8" s="204" t="s">
        <v>55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</row>
    <row r="9" spans="1:17" ht="19.5" customHeight="1" thickTop="1" x14ac:dyDescent="0.25">
      <c r="A9" s="205" t="s">
        <v>21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7"/>
    </row>
    <row r="10" spans="1:17" ht="18" customHeight="1" x14ac:dyDescent="0.25">
      <c r="A10" s="208" t="s">
        <v>35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10"/>
    </row>
    <row r="11" spans="1:17" ht="19.5" customHeight="1" x14ac:dyDescent="0.25">
      <c r="A11" s="208" t="s">
        <v>57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10"/>
    </row>
    <row r="12" spans="1:17" ht="5.25" customHeight="1" x14ac:dyDescent="0.25">
      <c r="A12" s="198" t="s">
        <v>44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200"/>
    </row>
    <row r="13" spans="1:17" ht="15.6" x14ac:dyDescent="0.3">
      <c r="A13" s="42" t="s">
        <v>58</v>
      </c>
      <c r="B13" s="22"/>
      <c r="C13" s="22"/>
      <c r="D13" s="65"/>
      <c r="E13" s="5"/>
      <c r="F13" s="5"/>
      <c r="G13" s="33" t="s">
        <v>59</v>
      </c>
      <c r="H13" s="73"/>
      <c r="I13" s="5"/>
      <c r="J13" s="43"/>
      <c r="K13" s="30"/>
      <c r="L13" s="31" t="s">
        <v>46</v>
      </c>
    </row>
    <row r="14" spans="1:17" ht="15.6" x14ac:dyDescent="0.3">
      <c r="A14" s="17" t="s">
        <v>131</v>
      </c>
      <c r="B14" s="12"/>
      <c r="C14" s="12"/>
      <c r="D14" s="70"/>
      <c r="E14" s="6"/>
      <c r="F14" s="6"/>
      <c r="G14" s="7" t="s">
        <v>132</v>
      </c>
      <c r="H14" s="6"/>
      <c r="I14" s="6"/>
      <c r="J14" s="44"/>
      <c r="K14" s="32"/>
      <c r="L14" s="69" t="s">
        <v>62</v>
      </c>
    </row>
    <row r="15" spans="1:17" ht="14.4" x14ac:dyDescent="0.25">
      <c r="A15" s="193" t="s">
        <v>9</v>
      </c>
      <c r="B15" s="194"/>
      <c r="C15" s="194"/>
      <c r="D15" s="194"/>
      <c r="E15" s="194"/>
      <c r="F15" s="194"/>
      <c r="G15" s="195"/>
      <c r="H15" s="20" t="s">
        <v>1</v>
      </c>
      <c r="I15" s="19"/>
      <c r="J15" s="45"/>
      <c r="K15" s="19"/>
      <c r="L15" s="21"/>
    </row>
    <row r="16" spans="1:17" ht="14.4" x14ac:dyDescent="0.25">
      <c r="A16" s="18" t="s">
        <v>17</v>
      </c>
      <c r="B16" s="14"/>
      <c r="C16" s="14"/>
      <c r="D16" s="11"/>
      <c r="E16" s="8"/>
      <c r="F16" s="11"/>
      <c r="G16" s="10" t="s">
        <v>44</v>
      </c>
      <c r="H16" s="37" t="s">
        <v>67</v>
      </c>
      <c r="I16" s="8"/>
      <c r="J16" s="46"/>
      <c r="K16" s="8"/>
      <c r="L16" s="78"/>
    </row>
    <row r="17" spans="1:12" ht="14.4" x14ac:dyDescent="0.25">
      <c r="A17" s="18" t="s">
        <v>18</v>
      </c>
      <c r="B17" s="14"/>
      <c r="C17" s="14"/>
      <c r="D17" s="10"/>
      <c r="E17" s="8"/>
      <c r="F17" s="11"/>
      <c r="G17" s="10" t="s">
        <v>64</v>
      </c>
      <c r="H17" s="37" t="s">
        <v>39</v>
      </c>
      <c r="I17" s="8"/>
      <c r="J17" s="46"/>
      <c r="K17" s="8"/>
      <c r="L17" s="36"/>
    </row>
    <row r="18" spans="1:12" ht="14.4" x14ac:dyDescent="0.25">
      <c r="A18" s="18" t="s">
        <v>19</v>
      </c>
      <c r="B18" s="14"/>
      <c r="C18" s="14"/>
      <c r="D18" s="10"/>
      <c r="E18" s="8"/>
      <c r="F18" s="11"/>
      <c r="G18" s="10" t="s">
        <v>65</v>
      </c>
      <c r="H18" s="37" t="s">
        <v>40</v>
      </c>
      <c r="I18" s="8"/>
      <c r="J18" s="46"/>
      <c r="K18" s="8"/>
      <c r="L18" s="36"/>
    </row>
    <row r="19" spans="1:12" ht="16.2" thickBot="1" x14ac:dyDescent="0.3">
      <c r="A19" s="18" t="s">
        <v>15</v>
      </c>
      <c r="B19" s="15"/>
      <c r="C19" s="15"/>
      <c r="D19" s="77"/>
      <c r="E19" s="9"/>
      <c r="F19" s="9"/>
      <c r="G19" s="10" t="s">
        <v>66</v>
      </c>
      <c r="H19" s="37" t="s">
        <v>38</v>
      </c>
      <c r="I19" s="8"/>
      <c r="J19" s="46"/>
      <c r="K19" s="81">
        <v>60</v>
      </c>
      <c r="L19" s="88" t="s">
        <v>134</v>
      </c>
    </row>
    <row r="20" spans="1:12" ht="9.75" customHeight="1" thickTop="1" thickBot="1" x14ac:dyDescent="0.3">
      <c r="A20" s="27"/>
      <c r="B20" s="24"/>
      <c r="C20" s="24"/>
      <c r="D20" s="23"/>
      <c r="E20" s="23"/>
      <c r="F20" s="23"/>
      <c r="G20" s="23"/>
      <c r="H20" s="23"/>
      <c r="I20" s="23"/>
      <c r="J20" s="47"/>
      <c r="K20" s="23"/>
      <c r="L20" s="28"/>
    </row>
    <row r="21" spans="1:12" s="3" customFormat="1" ht="21" customHeight="1" thickTop="1" x14ac:dyDescent="0.25">
      <c r="A21" s="196" t="s">
        <v>6</v>
      </c>
      <c r="B21" s="177" t="s">
        <v>12</v>
      </c>
      <c r="C21" s="177" t="s">
        <v>37</v>
      </c>
      <c r="D21" s="177" t="s">
        <v>2</v>
      </c>
      <c r="E21" s="177" t="s">
        <v>36</v>
      </c>
      <c r="F21" s="177" t="s">
        <v>8</v>
      </c>
      <c r="G21" s="177" t="s">
        <v>13</v>
      </c>
      <c r="H21" s="177" t="s">
        <v>7</v>
      </c>
      <c r="I21" s="177" t="s">
        <v>25</v>
      </c>
      <c r="J21" s="179" t="s">
        <v>22</v>
      </c>
      <c r="K21" s="181" t="s">
        <v>24</v>
      </c>
      <c r="L21" s="183" t="s">
        <v>14</v>
      </c>
    </row>
    <row r="22" spans="1:12" s="3" customFormat="1" ht="13.5" customHeight="1" x14ac:dyDescent="0.25">
      <c r="A22" s="197"/>
      <c r="B22" s="178"/>
      <c r="C22" s="178"/>
      <c r="D22" s="178"/>
      <c r="E22" s="178"/>
      <c r="F22" s="178"/>
      <c r="G22" s="178"/>
      <c r="H22" s="178"/>
      <c r="I22" s="178"/>
      <c r="J22" s="180"/>
      <c r="K22" s="182"/>
      <c r="L22" s="184"/>
    </row>
    <row r="23" spans="1:12" s="4" customFormat="1" ht="18" x14ac:dyDescent="0.25">
      <c r="A23" s="94">
        <v>1</v>
      </c>
      <c r="B23" s="34">
        <v>24</v>
      </c>
      <c r="C23" s="34">
        <v>10117352095</v>
      </c>
      <c r="D23" s="35" t="s">
        <v>69</v>
      </c>
      <c r="E23" s="71">
        <v>39313</v>
      </c>
      <c r="F23" s="161" t="s">
        <v>32</v>
      </c>
      <c r="G23" s="72" t="s">
        <v>70</v>
      </c>
      <c r="H23" s="162">
        <v>6.4397999999999997E-2</v>
      </c>
      <c r="I23" s="162" t="s">
        <v>44</v>
      </c>
      <c r="J23" s="48">
        <f>$K$19/((H23*24))</f>
        <v>38.821081400043482</v>
      </c>
      <c r="K23" s="29"/>
      <c r="L23" s="95"/>
    </row>
    <row r="24" spans="1:12" s="4" customFormat="1" ht="18" x14ac:dyDescent="0.25">
      <c r="A24" s="96">
        <v>2</v>
      </c>
      <c r="B24" s="34">
        <v>5</v>
      </c>
      <c r="C24" s="34">
        <v>10105798688</v>
      </c>
      <c r="D24" s="35" t="s">
        <v>71</v>
      </c>
      <c r="E24" s="71">
        <v>39205</v>
      </c>
      <c r="F24" s="161" t="s">
        <v>32</v>
      </c>
      <c r="G24" s="72" t="s">
        <v>72</v>
      </c>
      <c r="H24" s="162">
        <v>6.4397999999999997E-2</v>
      </c>
      <c r="I24" s="162">
        <f>H24-$H$23</f>
        <v>0</v>
      </c>
      <c r="J24" s="48">
        <f t="shared" ref="J24:J46" si="0">$K$19/((H24*24))</f>
        <v>38.821081400043482</v>
      </c>
      <c r="K24" s="29"/>
      <c r="L24" s="95"/>
    </row>
    <row r="25" spans="1:12" s="4" customFormat="1" ht="18" x14ac:dyDescent="0.25">
      <c r="A25" s="94">
        <v>3</v>
      </c>
      <c r="B25" s="29">
        <v>16</v>
      </c>
      <c r="C25" s="34">
        <v>10131546936</v>
      </c>
      <c r="D25" s="35" t="s">
        <v>82</v>
      </c>
      <c r="E25" s="71">
        <v>39283</v>
      </c>
      <c r="F25" s="161" t="s">
        <v>32</v>
      </c>
      <c r="G25" s="72" t="s">
        <v>78</v>
      </c>
      <c r="H25" s="162">
        <v>6.4409999999999995E-2</v>
      </c>
      <c r="I25" s="162">
        <f t="shared" ref="I25:I46" si="1">H25-$H$23</f>
        <v>1.1999999999998123E-5</v>
      </c>
      <c r="J25" s="48">
        <f t="shared" si="0"/>
        <v>38.813848781245149</v>
      </c>
      <c r="K25" s="29"/>
      <c r="L25" s="95"/>
    </row>
    <row r="26" spans="1:12" s="4" customFormat="1" ht="18" x14ac:dyDescent="0.25">
      <c r="A26" s="96">
        <v>4</v>
      </c>
      <c r="B26" s="29">
        <v>19</v>
      </c>
      <c r="C26" s="34">
        <v>10128927734</v>
      </c>
      <c r="D26" s="35" t="s">
        <v>84</v>
      </c>
      <c r="E26" s="71">
        <v>39329</v>
      </c>
      <c r="F26" s="161" t="s">
        <v>32</v>
      </c>
      <c r="G26" s="72" t="s">
        <v>78</v>
      </c>
      <c r="H26" s="162">
        <v>6.6725000000000007E-2</v>
      </c>
      <c r="I26" s="162">
        <f t="shared" si="1"/>
        <v>2.3270000000000096E-3</v>
      </c>
      <c r="J26" s="48">
        <f t="shared" si="0"/>
        <v>37.467216185837387</v>
      </c>
      <c r="K26" s="29"/>
      <c r="L26" s="95"/>
    </row>
    <row r="27" spans="1:12" s="4" customFormat="1" ht="18" x14ac:dyDescent="0.25">
      <c r="A27" s="96">
        <v>5</v>
      </c>
      <c r="B27" s="29">
        <v>17</v>
      </c>
      <c r="C27" s="34">
        <v>10140222473</v>
      </c>
      <c r="D27" s="35" t="s">
        <v>112</v>
      </c>
      <c r="E27" s="71">
        <v>39609</v>
      </c>
      <c r="F27" s="161" t="s">
        <v>41</v>
      </c>
      <c r="G27" s="72" t="s">
        <v>78</v>
      </c>
      <c r="H27" s="162">
        <v>6.6736000000000004E-2</v>
      </c>
      <c r="I27" s="162">
        <f t="shared" si="1"/>
        <v>2.3380000000000067E-3</v>
      </c>
      <c r="J27" s="48">
        <f t="shared" si="0"/>
        <v>37.461040517861427</v>
      </c>
      <c r="K27" s="29"/>
      <c r="L27" s="95"/>
    </row>
    <row r="28" spans="1:12" s="4" customFormat="1" ht="18" x14ac:dyDescent="0.25">
      <c r="A28" s="96">
        <v>6</v>
      </c>
      <c r="B28" s="29">
        <v>41</v>
      </c>
      <c r="C28" s="34">
        <v>10125723603</v>
      </c>
      <c r="D28" s="35" t="s">
        <v>120</v>
      </c>
      <c r="E28" s="71">
        <v>39230</v>
      </c>
      <c r="F28" s="161" t="s">
        <v>41</v>
      </c>
      <c r="G28" s="72" t="s">
        <v>121</v>
      </c>
      <c r="H28" s="162">
        <v>6.6748000000000002E-2</v>
      </c>
      <c r="I28" s="162">
        <f t="shared" si="1"/>
        <v>2.3500000000000049E-3</v>
      </c>
      <c r="J28" s="48">
        <f t="shared" si="0"/>
        <v>37.454305746988673</v>
      </c>
      <c r="K28" s="29"/>
      <c r="L28" s="95"/>
    </row>
    <row r="29" spans="1:12" s="4" customFormat="1" ht="18" x14ac:dyDescent="0.25">
      <c r="A29" s="96">
        <v>7</v>
      </c>
      <c r="B29" s="29">
        <v>4</v>
      </c>
      <c r="C29" s="34">
        <v>10116167281</v>
      </c>
      <c r="D29" s="35" t="s">
        <v>75</v>
      </c>
      <c r="E29" s="71">
        <v>39712</v>
      </c>
      <c r="F29" s="161" t="s">
        <v>43</v>
      </c>
      <c r="G29" s="72" t="s">
        <v>124</v>
      </c>
      <c r="H29" s="162">
        <v>6.6748000000000002E-2</v>
      </c>
      <c r="I29" s="162">
        <f t="shared" si="1"/>
        <v>2.3500000000000049E-3</v>
      </c>
      <c r="J29" s="48">
        <f t="shared" si="0"/>
        <v>37.454305746988673</v>
      </c>
      <c r="K29" s="29"/>
      <c r="L29" s="95"/>
    </row>
    <row r="30" spans="1:12" s="4" customFormat="1" ht="18" x14ac:dyDescent="0.25">
      <c r="A30" s="96">
        <v>8</v>
      </c>
      <c r="B30" s="29">
        <v>10</v>
      </c>
      <c r="C30" s="34">
        <v>10115494446</v>
      </c>
      <c r="D30" s="35" t="s">
        <v>87</v>
      </c>
      <c r="E30" s="71">
        <v>39359</v>
      </c>
      <c r="F30" s="161" t="s">
        <v>32</v>
      </c>
      <c r="G30" s="72" t="s">
        <v>74</v>
      </c>
      <c r="H30" s="162">
        <v>6.6748000000000002E-2</v>
      </c>
      <c r="I30" s="162">
        <f t="shared" si="1"/>
        <v>2.3500000000000049E-3</v>
      </c>
      <c r="J30" s="48">
        <f t="shared" si="0"/>
        <v>37.454305746988673</v>
      </c>
      <c r="K30" s="29"/>
      <c r="L30" s="95"/>
    </row>
    <row r="31" spans="1:12" s="4" customFormat="1" ht="18" x14ac:dyDescent="0.25">
      <c r="A31" s="96">
        <v>9</v>
      </c>
      <c r="B31" s="29">
        <v>11</v>
      </c>
      <c r="C31" s="34">
        <v>10127428274</v>
      </c>
      <c r="D31" s="35" t="s">
        <v>73</v>
      </c>
      <c r="E31" s="71">
        <v>39296</v>
      </c>
      <c r="F31" s="161" t="s">
        <v>32</v>
      </c>
      <c r="G31" s="72" t="s">
        <v>74</v>
      </c>
      <c r="H31" s="162">
        <v>6.6748000000000002E-2</v>
      </c>
      <c r="I31" s="162">
        <f t="shared" si="1"/>
        <v>2.3500000000000049E-3</v>
      </c>
      <c r="J31" s="48">
        <f t="shared" si="0"/>
        <v>37.454305746988673</v>
      </c>
      <c r="K31" s="29"/>
      <c r="L31" s="95"/>
    </row>
    <row r="32" spans="1:12" s="4" customFormat="1" ht="18" x14ac:dyDescent="0.25">
      <c r="A32" s="96">
        <v>10</v>
      </c>
      <c r="B32" s="29">
        <v>6</v>
      </c>
      <c r="C32" s="34">
        <v>10126946409</v>
      </c>
      <c r="D32" s="35" t="s">
        <v>76</v>
      </c>
      <c r="E32" s="71">
        <v>39433</v>
      </c>
      <c r="F32" s="161" t="s">
        <v>41</v>
      </c>
      <c r="G32" s="72" t="s">
        <v>72</v>
      </c>
      <c r="H32" s="162">
        <v>6.6770999999999997E-2</v>
      </c>
      <c r="I32" s="162">
        <f t="shared" si="1"/>
        <v>2.3730000000000001E-3</v>
      </c>
      <c r="J32" s="48">
        <f t="shared" si="0"/>
        <v>37.441404202423207</v>
      </c>
      <c r="K32" s="29"/>
      <c r="L32" s="95"/>
    </row>
    <row r="33" spans="1:12" s="4" customFormat="1" ht="18" x14ac:dyDescent="0.25">
      <c r="A33" s="96">
        <v>11</v>
      </c>
      <c r="B33" s="29">
        <v>2</v>
      </c>
      <c r="C33" s="34">
        <v>10143841886</v>
      </c>
      <c r="D33" s="35" t="s">
        <v>88</v>
      </c>
      <c r="E33" s="71">
        <v>39548</v>
      </c>
      <c r="F33" s="161" t="s">
        <v>41</v>
      </c>
      <c r="G33" s="72" t="s">
        <v>89</v>
      </c>
      <c r="H33" s="162">
        <v>6.6817000000000001E-2</v>
      </c>
      <c r="I33" s="162">
        <f t="shared" si="1"/>
        <v>2.4190000000000045E-3</v>
      </c>
      <c r="J33" s="48">
        <f t="shared" si="0"/>
        <v>37.415627759402547</v>
      </c>
      <c r="K33" s="29"/>
      <c r="L33" s="95"/>
    </row>
    <row r="34" spans="1:12" s="4" customFormat="1" ht="18" x14ac:dyDescent="0.25">
      <c r="A34" s="96">
        <v>12</v>
      </c>
      <c r="B34" s="29">
        <v>14</v>
      </c>
      <c r="C34" s="34">
        <v>10129325737</v>
      </c>
      <c r="D34" s="35" t="s">
        <v>81</v>
      </c>
      <c r="E34" s="71">
        <v>39492</v>
      </c>
      <c r="F34" s="161" t="s">
        <v>32</v>
      </c>
      <c r="G34" s="72" t="s">
        <v>74</v>
      </c>
      <c r="H34" s="162">
        <v>6.6839999999999997E-2</v>
      </c>
      <c r="I34" s="162">
        <f t="shared" si="1"/>
        <v>2.4419999999999997E-3</v>
      </c>
      <c r="J34" s="48">
        <f t="shared" si="0"/>
        <v>37.402752842609218</v>
      </c>
      <c r="K34" s="29"/>
      <c r="L34" s="95"/>
    </row>
    <row r="35" spans="1:12" s="4" customFormat="1" ht="18" x14ac:dyDescent="0.25">
      <c r="A35" s="96">
        <v>13</v>
      </c>
      <c r="B35" s="29">
        <v>13</v>
      </c>
      <c r="C35" s="34">
        <v>10129326040</v>
      </c>
      <c r="D35" s="35" t="s">
        <v>85</v>
      </c>
      <c r="E35" s="71">
        <v>39644</v>
      </c>
      <c r="F35" s="161" t="s">
        <v>32</v>
      </c>
      <c r="G35" s="72" t="s">
        <v>74</v>
      </c>
      <c r="H35" s="162">
        <v>6.6875000000000004E-2</v>
      </c>
      <c r="I35" s="162">
        <f t="shared" si="1"/>
        <v>2.477000000000007E-3</v>
      </c>
      <c r="J35" s="48">
        <f t="shared" si="0"/>
        <v>37.383177570093459</v>
      </c>
      <c r="K35" s="29"/>
      <c r="L35" s="95"/>
    </row>
    <row r="36" spans="1:12" s="4" customFormat="1" ht="18" x14ac:dyDescent="0.25">
      <c r="A36" s="96">
        <v>14</v>
      </c>
      <c r="B36" s="29">
        <v>30</v>
      </c>
      <c r="C36" s="34">
        <v>10128532963</v>
      </c>
      <c r="D36" s="35" t="s">
        <v>79</v>
      </c>
      <c r="E36" s="71">
        <v>39366</v>
      </c>
      <c r="F36" s="161" t="s">
        <v>41</v>
      </c>
      <c r="G36" s="72" t="s">
        <v>80</v>
      </c>
      <c r="H36" s="162">
        <v>6.6887000000000002E-2</v>
      </c>
      <c r="I36" s="162">
        <f t="shared" si="1"/>
        <v>2.4890000000000051E-3</v>
      </c>
      <c r="J36" s="48">
        <f t="shared" si="0"/>
        <v>37.376470764124569</v>
      </c>
      <c r="K36" s="29"/>
      <c r="L36" s="95"/>
    </row>
    <row r="37" spans="1:12" s="4" customFormat="1" ht="18" x14ac:dyDescent="0.25">
      <c r="A37" s="96">
        <v>15</v>
      </c>
      <c r="B37" s="29">
        <v>36</v>
      </c>
      <c r="C37" s="34">
        <v>10144541704</v>
      </c>
      <c r="D37" s="35" t="s">
        <v>93</v>
      </c>
      <c r="E37" s="71">
        <v>39305</v>
      </c>
      <c r="F37" s="161" t="s">
        <v>41</v>
      </c>
      <c r="G37" s="72" t="s">
        <v>80</v>
      </c>
      <c r="H37" s="162">
        <v>7.0832999999999993E-2</v>
      </c>
      <c r="I37" s="162">
        <f t="shared" si="1"/>
        <v>6.4349999999999963E-3</v>
      </c>
      <c r="J37" s="48">
        <f t="shared" si="0"/>
        <v>35.294283737805827</v>
      </c>
      <c r="K37" s="29"/>
      <c r="L37" s="95"/>
    </row>
    <row r="38" spans="1:12" s="4" customFormat="1" ht="18" x14ac:dyDescent="0.25">
      <c r="A38" s="96">
        <v>16</v>
      </c>
      <c r="B38" s="29">
        <v>12</v>
      </c>
      <c r="C38" s="34">
        <v>10127428375</v>
      </c>
      <c r="D38" s="35" t="s">
        <v>83</v>
      </c>
      <c r="E38" s="71">
        <v>39376</v>
      </c>
      <c r="F38" s="161" t="s">
        <v>43</v>
      </c>
      <c r="G38" s="72" t="s">
        <v>74</v>
      </c>
      <c r="H38" s="162">
        <v>7.0845000000000005E-2</v>
      </c>
      <c r="I38" s="162">
        <f t="shared" si="1"/>
        <v>6.4470000000000083E-3</v>
      </c>
      <c r="J38" s="48">
        <f t="shared" si="0"/>
        <v>35.288305455572015</v>
      </c>
      <c r="K38" s="29"/>
      <c r="L38" s="95"/>
    </row>
    <row r="39" spans="1:12" s="4" customFormat="1" ht="18" x14ac:dyDescent="0.25">
      <c r="A39" s="96">
        <v>17</v>
      </c>
      <c r="B39" s="29">
        <v>23</v>
      </c>
      <c r="C39" s="34">
        <v>10139215996</v>
      </c>
      <c r="D39" s="35" t="s">
        <v>104</v>
      </c>
      <c r="E39" s="71">
        <v>39552</v>
      </c>
      <c r="F39" s="161" t="s">
        <v>41</v>
      </c>
      <c r="G39" s="72" t="s">
        <v>70</v>
      </c>
      <c r="H39" s="162">
        <v>7.3704000000000006E-2</v>
      </c>
      <c r="I39" s="162">
        <f t="shared" si="1"/>
        <v>9.3060000000000087E-3</v>
      </c>
      <c r="J39" s="48">
        <f t="shared" si="0"/>
        <v>33.919461630305001</v>
      </c>
      <c r="K39" s="29"/>
      <c r="L39" s="95"/>
    </row>
    <row r="40" spans="1:12" s="4" customFormat="1" ht="18" x14ac:dyDescent="0.25">
      <c r="A40" s="96">
        <v>18</v>
      </c>
      <c r="B40" s="29">
        <v>22</v>
      </c>
      <c r="C40" s="34">
        <v>10128264494</v>
      </c>
      <c r="D40" s="35" t="s">
        <v>91</v>
      </c>
      <c r="E40" s="71">
        <v>39568</v>
      </c>
      <c r="F40" s="161" t="s">
        <v>41</v>
      </c>
      <c r="G40" s="72" t="s">
        <v>70</v>
      </c>
      <c r="H40" s="162">
        <v>7.3830999999999994E-2</v>
      </c>
      <c r="I40" s="162">
        <f t="shared" si="1"/>
        <v>9.4329999999999969E-3</v>
      </c>
      <c r="J40" s="48">
        <f t="shared" si="0"/>
        <v>33.861115249691863</v>
      </c>
      <c r="K40" s="29"/>
      <c r="L40" s="95"/>
    </row>
    <row r="41" spans="1:12" s="4" customFormat="1" ht="18" x14ac:dyDescent="0.25">
      <c r="A41" s="96">
        <v>19</v>
      </c>
      <c r="B41" s="29">
        <v>25</v>
      </c>
      <c r="C41" s="34">
        <v>10135837669</v>
      </c>
      <c r="D41" s="35" t="s">
        <v>90</v>
      </c>
      <c r="E41" s="71">
        <v>39120</v>
      </c>
      <c r="F41" s="161" t="s">
        <v>43</v>
      </c>
      <c r="G41" s="72" t="s">
        <v>70</v>
      </c>
      <c r="H41" s="162">
        <v>7.3830999999999994E-2</v>
      </c>
      <c r="I41" s="162">
        <f t="shared" si="1"/>
        <v>9.4329999999999969E-3</v>
      </c>
      <c r="J41" s="48">
        <f t="shared" si="0"/>
        <v>33.861115249691863</v>
      </c>
      <c r="K41" s="29"/>
      <c r="L41" s="95"/>
    </row>
    <row r="42" spans="1:12" s="4" customFormat="1" ht="18" x14ac:dyDescent="0.25">
      <c r="A42" s="96">
        <v>20</v>
      </c>
      <c r="B42" s="29">
        <v>18</v>
      </c>
      <c r="C42" s="34">
        <v>10130809433</v>
      </c>
      <c r="D42" s="35" t="s">
        <v>86</v>
      </c>
      <c r="E42" s="71">
        <v>39232</v>
      </c>
      <c r="F42" s="161" t="s">
        <v>32</v>
      </c>
      <c r="G42" s="72" t="s">
        <v>78</v>
      </c>
      <c r="H42" s="162">
        <v>7.3843000000000006E-2</v>
      </c>
      <c r="I42" s="162">
        <f t="shared" si="1"/>
        <v>9.4450000000000089E-3</v>
      </c>
      <c r="J42" s="48">
        <f t="shared" si="0"/>
        <v>33.855612583454082</v>
      </c>
      <c r="K42" s="29"/>
      <c r="L42" s="95"/>
    </row>
    <row r="43" spans="1:12" s="4" customFormat="1" ht="18" x14ac:dyDescent="0.25">
      <c r="A43" s="96">
        <v>21</v>
      </c>
      <c r="B43" s="29">
        <v>20</v>
      </c>
      <c r="C43" s="34">
        <v>10129071820</v>
      </c>
      <c r="D43" s="35" t="s">
        <v>95</v>
      </c>
      <c r="E43" s="71">
        <v>39294</v>
      </c>
      <c r="F43" s="161" t="s">
        <v>41</v>
      </c>
      <c r="G43" s="72" t="s">
        <v>96</v>
      </c>
      <c r="H43" s="162">
        <v>7.4120000000000005E-2</v>
      </c>
      <c r="I43" s="162">
        <f t="shared" si="1"/>
        <v>9.7220000000000084E-3</v>
      </c>
      <c r="J43" s="48">
        <f t="shared" si="0"/>
        <v>33.72908796546141</v>
      </c>
      <c r="K43" s="29"/>
      <c r="L43" s="95"/>
    </row>
    <row r="44" spans="1:12" s="4" customFormat="1" ht="18" x14ac:dyDescent="0.25">
      <c r="A44" s="96">
        <v>22</v>
      </c>
      <c r="B44" s="29">
        <v>37</v>
      </c>
      <c r="C44" s="34">
        <v>10140309369</v>
      </c>
      <c r="D44" s="35" t="s">
        <v>94</v>
      </c>
      <c r="E44" s="71">
        <v>39744</v>
      </c>
      <c r="F44" s="161" t="s">
        <v>32</v>
      </c>
      <c r="G44" s="72" t="s">
        <v>78</v>
      </c>
      <c r="H44" s="162">
        <v>7.4120000000000005E-2</v>
      </c>
      <c r="I44" s="162">
        <f t="shared" si="1"/>
        <v>9.7220000000000084E-3</v>
      </c>
      <c r="J44" s="48">
        <f t="shared" si="0"/>
        <v>33.72908796546141</v>
      </c>
      <c r="K44" s="29"/>
      <c r="L44" s="95"/>
    </row>
    <row r="45" spans="1:12" s="4" customFormat="1" ht="18" x14ac:dyDescent="0.25">
      <c r="A45" s="96">
        <v>23</v>
      </c>
      <c r="B45" s="29">
        <v>31</v>
      </c>
      <c r="C45" s="34">
        <v>10142605744</v>
      </c>
      <c r="D45" s="35" t="s">
        <v>97</v>
      </c>
      <c r="E45" s="71">
        <v>39771</v>
      </c>
      <c r="F45" s="161" t="s">
        <v>43</v>
      </c>
      <c r="G45" s="72" t="s">
        <v>80</v>
      </c>
      <c r="H45" s="162">
        <v>7.4120000000000005E-2</v>
      </c>
      <c r="I45" s="162">
        <f t="shared" si="1"/>
        <v>9.7220000000000084E-3</v>
      </c>
      <c r="J45" s="48">
        <f t="shared" si="0"/>
        <v>33.72908796546141</v>
      </c>
      <c r="K45" s="29"/>
      <c r="L45" s="95"/>
    </row>
    <row r="46" spans="1:12" s="4" customFormat="1" ht="18" x14ac:dyDescent="0.25">
      <c r="A46" s="96">
        <v>24</v>
      </c>
      <c r="B46" s="29">
        <v>21</v>
      </c>
      <c r="C46" s="34">
        <v>10141013227</v>
      </c>
      <c r="D46" s="35" t="s">
        <v>100</v>
      </c>
      <c r="E46" s="71">
        <v>39798</v>
      </c>
      <c r="F46" s="161" t="s">
        <v>41</v>
      </c>
      <c r="G46" s="72" t="s">
        <v>101</v>
      </c>
      <c r="H46" s="162">
        <v>7.4224999999999999E-2</v>
      </c>
      <c r="I46" s="162">
        <f t="shared" si="1"/>
        <v>9.8270000000000024E-3</v>
      </c>
      <c r="J46" s="48">
        <f t="shared" si="0"/>
        <v>33.68137420006736</v>
      </c>
      <c r="K46" s="29"/>
      <c r="L46" s="95"/>
    </row>
    <row r="47" spans="1:12" s="4" customFormat="1" ht="18" x14ac:dyDescent="0.25">
      <c r="A47" s="96" t="s">
        <v>136</v>
      </c>
      <c r="B47" s="29">
        <v>15</v>
      </c>
      <c r="C47" s="34">
        <v>10131547845</v>
      </c>
      <c r="D47" s="35" t="s">
        <v>77</v>
      </c>
      <c r="E47" s="71">
        <v>39276</v>
      </c>
      <c r="F47" s="161" t="s">
        <v>32</v>
      </c>
      <c r="G47" s="72" t="s">
        <v>78</v>
      </c>
      <c r="H47" s="162"/>
      <c r="I47" s="162"/>
      <c r="J47" s="48"/>
      <c r="K47" s="29"/>
      <c r="L47" s="95"/>
    </row>
    <row r="48" spans="1:12" s="4" customFormat="1" ht="18" x14ac:dyDescent="0.25">
      <c r="A48" s="96" t="s">
        <v>136</v>
      </c>
      <c r="B48" s="29">
        <v>33</v>
      </c>
      <c r="C48" s="34">
        <v>10142587758</v>
      </c>
      <c r="D48" s="35" t="s">
        <v>107</v>
      </c>
      <c r="E48" s="71">
        <v>39584</v>
      </c>
      <c r="F48" s="161" t="s">
        <v>43</v>
      </c>
      <c r="G48" s="72" t="s">
        <v>80</v>
      </c>
      <c r="H48" s="162"/>
      <c r="I48" s="162"/>
      <c r="J48" s="48"/>
      <c r="K48" s="29"/>
      <c r="L48" s="95"/>
    </row>
    <row r="49" spans="1:12" s="4" customFormat="1" ht="18" x14ac:dyDescent="0.25">
      <c r="A49" s="96" t="s">
        <v>136</v>
      </c>
      <c r="B49" s="29">
        <v>35</v>
      </c>
      <c r="C49" s="34"/>
      <c r="D49" s="35" t="s">
        <v>110</v>
      </c>
      <c r="E49" s="71">
        <v>39386</v>
      </c>
      <c r="F49" s="161" t="s">
        <v>43</v>
      </c>
      <c r="G49" s="72" t="s">
        <v>80</v>
      </c>
      <c r="H49" s="162"/>
      <c r="I49" s="162"/>
      <c r="J49" s="48"/>
      <c r="K49" s="29"/>
      <c r="L49" s="95"/>
    </row>
    <row r="50" spans="1:12" s="4" customFormat="1" ht="18" x14ac:dyDescent="0.25">
      <c r="A50" s="96" t="s">
        <v>136</v>
      </c>
      <c r="B50" s="29">
        <v>1</v>
      </c>
      <c r="C50" s="34">
        <v>10144140364</v>
      </c>
      <c r="D50" s="35" t="s">
        <v>102</v>
      </c>
      <c r="E50" s="71">
        <v>39693</v>
      </c>
      <c r="F50" s="161" t="s">
        <v>41</v>
      </c>
      <c r="G50" s="72" t="s">
        <v>89</v>
      </c>
      <c r="H50" s="162"/>
      <c r="I50" s="162"/>
      <c r="J50" s="48"/>
      <c r="K50" s="29"/>
      <c r="L50" s="95"/>
    </row>
    <row r="51" spans="1:12" s="4" customFormat="1" ht="18" x14ac:dyDescent="0.25">
      <c r="A51" s="96" t="s">
        <v>136</v>
      </c>
      <c r="B51" s="29">
        <v>9</v>
      </c>
      <c r="C51" s="34">
        <v>10105798890</v>
      </c>
      <c r="D51" s="35" t="s">
        <v>103</v>
      </c>
      <c r="E51" s="71">
        <v>39380</v>
      </c>
      <c r="F51" s="161" t="s">
        <v>41</v>
      </c>
      <c r="G51" s="72" t="s">
        <v>72</v>
      </c>
      <c r="H51" s="162"/>
      <c r="I51" s="162"/>
      <c r="J51" s="48"/>
      <c r="K51" s="29"/>
      <c r="L51" s="95"/>
    </row>
    <row r="52" spans="1:12" s="4" customFormat="1" ht="18" x14ac:dyDescent="0.25">
      <c r="A52" s="96" t="s">
        <v>136</v>
      </c>
      <c r="B52" s="29">
        <v>26</v>
      </c>
      <c r="C52" s="34">
        <v>101132230030</v>
      </c>
      <c r="D52" s="35" t="s">
        <v>98</v>
      </c>
      <c r="E52" s="71">
        <v>39367</v>
      </c>
      <c r="F52" s="161" t="s">
        <v>43</v>
      </c>
      <c r="G52" s="72" t="s">
        <v>99</v>
      </c>
      <c r="H52" s="162"/>
      <c r="I52" s="162"/>
      <c r="J52" s="48"/>
      <c r="K52" s="29"/>
      <c r="L52" s="95"/>
    </row>
    <row r="53" spans="1:12" s="4" customFormat="1" ht="18" x14ac:dyDescent="0.25">
      <c r="A53" s="96" t="s">
        <v>136</v>
      </c>
      <c r="B53" s="29">
        <v>32</v>
      </c>
      <c r="C53" s="34">
        <v>10133681542</v>
      </c>
      <c r="D53" s="35" t="s">
        <v>105</v>
      </c>
      <c r="E53" s="71">
        <v>39721</v>
      </c>
      <c r="F53" s="161" t="s">
        <v>43</v>
      </c>
      <c r="G53" s="72" t="s">
        <v>80</v>
      </c>
      <c r="H53" s="162"/>
      <c r="I53" s="162"/>
      <c r="J53" s="48"/>
      <c r="K53" s="29"/>
      <c r="L53" s="95"/>
    </row>
    <row r="54" spans="1:12" s="4" customFormat="1" ht="18" x14ac:dyDescent="0.25">
      <c r="A54" s="96" t="s">
        <v>136</v>
      </c>
      <c r="B54" s="29">
        <v>7</v>
      </c>
      <c r="C54" s="34">
        <v>10132515320</v>
      </c>
      <c r="D54" s="35" t="s">
        <v>113</v>
      </c>
      <c r="E54" s="71">
        <v>39152</v>
      </c>
      <c r="F54" s="161" t="s">
        <v>41</v>
      </c>
      <c r="G54" s="72" t="s">
        <v>72</v>
      </c>
      <c r="H54" s="162"/>
      <c r="I54" s="162"/>
      <c r="J54" s="48"/>
      <c r="K54" s="29"/>
      <c r="L54" s="95"/>
    </row>
    <row r="55" spans="1:12" s="4" customFormat="1" ht="18" x14ac:dyDescent="0.25">
      <c r="A55" s="96" t="s">
        <v>136</v>
      </c>
      <c r="B55" s="29">
        <v>27</v>
      </c>
      <c r="C55" s="34"/>
      <c r="D55" s="35" t="s">
        <v>108</v>
      </c>
      <c r="E55" s="71">
        <v>39344</v>
      </c>
      <c r="F55" s="161" t="s">
        <v>43</v>
      </c>
      <c r="G55" s="72" t="s">
        <v>80</v>
      </c>
      <c r="H55" s="162"/>
      <c r="I55" s="162"/>
      <c r="J55" s="48"/>
      <c r="K55" s="29"/>
      <c r="L55" s="95"/>
    </row>
    <row r="56" spans="1:12" s="4" customFormat="1" ht="18" x14ac:dyDescent="0.25">
      <c r="A56" s="96" t="s">
        <v>136</v>
      </c>
      <c r="B56" s="29">
        <v>34</v>
      </c>
      <c r="C56" s="34">
        <v>10105935704</v>
      </c>
      <c r="D56" s="35" t="s">
        <v>92</v>
      </c>
      <c r="E56" s="71">
        <v>39296</v>
      </c>
      <c r="F56" s="161" t="s">
        <v>41</v>
      </c>
      <c r="G56" s="72" t="s">
        <v>80</v>
      </c>
      <c r="H56" s="162"/>
      <c r="I56" s="162"/>
      <c r="J56" s="48"/>
      <c r="K56" s="29"/>
      <c r="L56" s="95"/>
    </row>
    <row r="57" spans="1:12" s="4" customFormat="1" ht="18" x14ac:dyDescent="0.25">
      <c r="A57" s="96" t="s">
        <v>136</v>
      </c>
      <c r="B57" s="29">
        <v>44</v>
      </c>
      <c r="C57" s="34"/>
      <c r="D57" s="35" t="s">
        <v>114</v>
      </c>
      <c r="E57" s="71">
        <v>39722</v>
      </c>
      <c r="F57" s="161" t="s">
        <v>43</v>
      </c>
      <c r="G57" s="72" t="s">
        <v>80</v>
      </c>
      <c r="H57" s="162"/>
      <c r="I57" s="162"/>
      <c r="J57" s="48"/>
      <c r="K57" s="29"/>
      <c r="L57" s="95"/>
    </row>
    <row r="58" spans="1:12" s="4" customFormat="1" ht="18" x14ac:dyDescent="0.25">
      <c r="A58" s="96" t="s">
        <v>136</v>
      </c>
      <c r="B58" s="29">
        <v>40</v>
      </c>
      <c r="C58" s="34">
        <v>10142757813</v>
      </c>
      <c r="D58" s="35" t="s">
        <v>115</v>
      </c>
      <c r="E58" s="71">
        <v>39332</v>
      </c>
      <c r="F58" s="161" t="s">
        <v>43</v>
      </c>
      <c r="G58" s="72" t="s">
        <v>116</v>
      </c>
      <c r="H58" s="162"/>
      <c r="I58" s="162"/>
      <c r="J58" s="48"/>
      <c r="K58" s="29"/>
      <c r="L58" s="95"/>
    </row>
    <row r="59" spans="1:12" s="4" customFormat="1" ht="18" x14ac:dyDescent="0.25">
      <c r="A59" s="96" t="s">
        <v>136</v>
      </c>
      <c r="B59" s="29">
        <v>8</v>
      </c>
      <c r="C59" s="34">
        <v>10144505025</v>
      </c>
      <c r="D59" s="35" t="s">
        <v>111</v>
      </c>
      <c r="E59" s="71">
        <v>39609</v>
      </c>
      <c r="F59" s="161" t="s">
        <v>43</v>
      </c>
      <c r="G59" s="72" t="s">
        <v>72</v>
      </c>
      <c r="H59" s="162"/>
      <c r="I59" s="162"/>
      <c r="J59" s="48"/>
      <c r="K59" s="29"/>
      <c r="L59" s="95"/>
    </row>
    <row r="60" spans="1:12" s="4" customFormat="1" ht="18" x14ac:dyDescent="0.25">
      <c r="A60" s="96" t="s">
        <v>136</v>
      </c>
      <c r="B60" s="29">
        <v>29</v>
      </c>
      <c r="C60" s="34"/>
      <c r="D60" s="35" t="s">
        <v>106</v>
      </c>
      <c r="E60" s="71">
        <v>39628</v>
      </c>
      <c r="F60" s="161" t="s">
        <v>43</v>
      </c>
      <c r="G60" s="72" t="s">
        <v>80</v>
      </c>
      <c r="H60" s="162"/>
      <c r="I60" s="162"/>
      <c r="J60" s="48"/>
      <c r="K60" s="29"/>
      <c r="L60" s="95"/>
    </row>
    <row r="61" spans="1:12" s="4" customFormat="1" ht="18" x14ac:dyDescent="0.25">
      <c r="A61" s="96" t="s">
        <v>136</v>
      </c>
      <c r="B61" s="29">
        <v>42</v>
      </c>
      <c r="C61" s="34">
        <v>10141404358</v>
      </c>
      <c r="D61" s="35" t="s">
        <v>122</v>
      </c>
      <c r="E61" s="71">
        <v>39637</v>
      </c>
      <c r="F61" s="161" t="s">
        <v>41</v>
      </c>
      <c r="G61" s="72" t="s">
        <v>121</v>
      </c>
      <c r="H61" s="162"/>
      <c r="I61" s="162"/>
      <c r="J61" s="48"/>
      <c r="K61" s="29"/>
      <c r="L61" s="95"/>
    </row>
    <row r="62" spans="1:12" s="4" customFormat="1" ht="18" x14ac:dyDescent="0.25">
      <c r="A62" s="96" t="s">
        <v>136</v>
      </c>
      <c r="B62" s="29">
        <v>28</v>
      </c>
      <c r="C62" s="34"/>
      <c r="D62" s="35" t="s">
        <v>109</v>
      </c>
      <c r="E62" s="71">
        <v>39550</v>
      </c>
      <c r="F62" s="161" t="s">
        <v>43</v>
      </c>
      <c r="G62" s="72" t="s">
        <v>80</v>
      </c>
      <c r="H62" s="162"/>
      <c r="I62" s="162"/>
      <c r="J62" s="48"/>
      <c r="K62" s="29"/>
      <c r="L62" s="95"/>
    </row>
    <row r="63" spans="1:12" s="4" customFormat="1" ht="18" x14ac:dyDescent="0.25">
      <c r="A63" s="96" t="s">
        <v>136</v>
      </c>
      <c r="B63" s="29">
        <v>39</v>
      </c>
      <c r="C63" s="34"/>
      <c r="D63" s="35" t="s">
        <v>118</v>
      </c>
      <c r="E63" s="71">
        <v>39608</v>
      </c>
      <c r="F63" s="161" t="s">
        <v>43</v>
      </c>
      <c r="G63" s="72" t="s">
        <v>80</v>
      </c>
      <c r="H63" s="162"/>
      <c r="I63" s="162"/>
      <c r="J63" s="48"/>
      <c r="K63" s="29"/>
      <c r="L63" s="95"/>
    </row>
    <row r="64" spans="1:12" s="4" customFormat="1" ht="18" x14ac:dyDescent="0.25">
      <c r="A64" s="96" t="s">
        <v>136</v>
      </c>
      <c r="B64" s="29">
        <v>38</v>
      </c>
      <c r="C64" s="34"/>
      <c r="D64" s="35" t="s">
        <v>117</v>
      </c>
      <c r="E64" s="71">
        <v>39311</v>
      </c>
      <c r="F64" s="161" t="s">
        <v>43</v>
      </c>
      <c r="G64" s="72" t="s">
        <v>80</v>
      </c>
      <c r="H64" s="162"/>
      <c r="I64" s="162"/>
      <c r="J64" s="48"/>
      <c r="K64" s="29"/>
      <c r="L64" s="95"/>
    </row>
    <row r="65" spans="1:14" s="4" customFormat="1" ht="18.600000000000001" thickBot="1" x14ac:dyDescent="0.3">
      <c r="A65" s="163" t="s">
        <v>123</v>
      </c>
      <c r="B65" s="97">
        <v>3</v>
      </c>
      <c r="C65" s="98">
        <v>10113107135</v>
      </c>
      <c r="D65" s="99" t="s">
        <v>119</v>
      </c>
      <c r="E65" s="100">
        <v>39483</v>
      </c>
      <c r="F65" s="164" t="s">
        <v>32</v>
      </c>
      <c r="G65" s="101" t="s">
        <v>124</v>
      </c>
      <c r="H65" s="165"/>
      <c r="I65" s="165"/>
      <c r="J65" s="102"/>
      <c r="K65" s="97"/>
      <c r="L65" s="103"/>
    </row>
    <row r="66" spans="1:14" ht="9" customHeight="1" thickTop="1" thickBot="1" x14ac:dyDescent="0.35">
      <c r="A66" s="74"/>
      <c r="B66" s="89"/>
      <c r="C66" s="89"/>
      <c r="D66" s="90"/>
      <c r="E66" s="91"/>
      <c r="F66" s="92"/>
      <c r="G66" s="91"/>
      <c r="H66" s="93"/>
      <c r="I66" s="93"/>
      <c r="J66" s="49"/>
      <c r="K66" s="93"/>
      <c r="L66" s="93"/>
      <c r="N66"/>
    </row>
    <row r="67" spans="1:14" ht="15" thickTop="1" x14ac:dyDescent="0.25">
      <c r="A67" s="185" t="s">
        <v>4</v>
      </c>
      <c r="B67" s="186"/>
      <c r="C67" s="186"/>
      <c r="D67" s="186"/>
      <c r="E67" s="186"/>
      <c r="F67" s="186"/>
      <c r="G67" s="186" t="s">
        <v>5</v>
      </c>
      <c r="H67" s="186"/>
      <c r="I67" s="186"/>
      <c r="J67" s="186"/>
      <c r="K67" s="186"/>
      <c r="L67" s="187"/>
      <c r="N67"/>
    </row>
    <row r="68" spans="1:14" x14ac:dyDescent="0.25">
      <c r="A68" s="75" t="s">
        <v>125</v>
      </c>
      <c r="B68" s="9"/>
      <c r="C68" s="79"/>
      <c r="D68" s="26"/>
      <c r="E68" s="52"/>
      <c r="F68" s="59"/>
      <c r="G68" s="38" t="s">
        <v>33</v>
      </c>
      <c r="H68" s="104">
        <v>13</v>
      </c>
      <c r="I68" s="52"/>
      <c r="J68" s="53"/>
      <c r="K68" s="50" t="s">
        <v>31</v>
      </c>
      <c r="L68" s="58">
        <f>COUNTIF(F23:F65,"ЗМС")</f>
        <v>0</v>
      </c>
      <c r="N68"/>
    </row>
    <row r="69" spans="1:14" x14ac:dyDescent="0.25">
      <c r="A69" s="75" t="s">
        <v>135</v>
      </c>
      <c r="B69" s="9"/>
      <c r="C69" s="80"/>
      <c r="D69" s="26"/>
      <c r="E69" s="60"/>
      <c r="F69" s="61"/>
      <c r="G69" s="39" t="s">
        <v>26</v>
      </c>
      <c r="H69" s="104">
        <f>H70+H75</f>
        <v>43</v>
      </c>
      <c r="I69" s="54"/>
      <c r="J69" s="55"/>
      <c r="K69" s="50" t="s">
        <v>20</v>
      </c>
      <c r="L69" s="58">
        <f>COUNTIF(F23:F65,"МСМК")</f>
        <v>0</v>
      </c>
      <c r="N69"/>
    </row>
    <row r="70" spans="1:14" x14ac:dyDescent="0.25">
      <c r="A70" s="75" t="s">
        <v>127</v>
      </c>
      <c r="B70" s="9"/>
      <c r="C70" s="41"/>
      <c r="D70" s="26"/>
      <c r="E70" s="60"/>
      <c r="F70" s="61"/>
      <c r="G70" s="39" t="s">
        <v>27</v>
      </c>
      <c r="H70" s="104">
        <f>H71+H72+H73+H74</f>
        <v>42</v>
      </c>
      <c r="I70" s="54"/>
      <c r="J70" s="55"/>
      <c r="K70" s="50" t="s">
        <v>23</v>
      </c>
      <c r="L70" s="58">
        <f>COUNTIF(F23:F65,"МС")</f>
        <v>0</v>
      </c>
      <c r="N70"/>
    </row>
    <row r="71" spans="1:14" x14ac:dyDescent="0.25">
      <c r="A71" s="75" t="s">
        <v>128</v>
      </c>
      <c r="B71" s="9"/>
      <c r="C71" s="41"/>
      <c r="D71" s="26"/>
      <c r="E71" s="60"/>
      <c r="F71" s="61"/>
      <c r="G71" s="39" t="s">
        <v>28</v>
      </c>
      <c r="H71" s="104">
        <f>COUNT(A23:A65)</f>
        <v>24</v>
      </c>
      <c r="I71" s="54"/>
      <c r="J71" s="55"/>
      <c r="K71" s="50" t="s">
        <v>32</v>
      </c>
      <c r="L71" s="58">
        <f>COUNTIF(F23:F65,"КМС")</f>
        <v>12</v>
      </c>
      <c r="N71"/>
    </row>
    <row r="72" spans="1:14" x14ac:dyDescent="0.25">
      <c r="A72" s="75"/>
      <c r="B72" s="9"/>
      <c r="C72" s="41"/>
      <c r="D72" s="26"/>
      <c r="E72" s="60"/>
      <c r="F72" s="61"/>
      <c r="G72" s="39" t="s">
        <v>42</v>
      </c>
      <c r="H72" s="104">
        <f>COUNTIF(A23:A65,"ЛИМ")</f>
        <v>0</v>
      </c>
      <c r="I72" s="54"/>
      <c r="J72" s="55"/>
      <c r="K72" s="50" t="s">
        <v>41</v>
      </c>
      <c r="L72" s="58">
        <f>COUNTIF(F23:F65,"1 СР")</f>
        <v>15</v>
      </c>
      <c r="N72"/>
    </row>
    <row r="73" spans="1:14" x14ac:dyDescent="0.25">
      <c r="A73" s="75"/>
      <c r="B73" s="9"/>
      <c r="C73" s="9"/>
      <c r="D73" s="26"/>
      <c r="E73" s="60"/>
      <c r="F73" s="61"/>
      <c r="G73" s="39" t="s">
        <v>29</v>
      </c>
      <c r="H73" s="104">
        <f>COUNTIF(A23:A65,"НФ")</f>
        <v>18</v>
      </c>
      <c r="I73" s="54"/>
      <c r="J73" s="55"/>
      <c r="K73" s="50" t="s">
        <v>43</v>
      </c>
      <c r="L73" s="58">
        <f>COUNTIF(F23:F65,"2 СР")</f>
        <v>16</v>
      </c>
      <c r="N73"/>
    </row>
    <row r="74" spans="1:14" x14ac:dyDescent="0.25">
      <c r="A74" s="75"/>
      <c r="B74" s="9"/>
      <c r="C74" s="9"/>
      <c r="D74" s="26"/>
      <c r="E74" s="60"/>
      <c r="F74" s="61"/>
      <c r="G74" s="39" t="s">
        <v>34</v>
      </c>
      <c r="H74" s="104">
        <f>COUNTIF(A23:A65,"ДСКВ")</f>
        <v>0</v>
      </c>
      <c r="I74" s="54"/>
      <c r="J74" s="55"/>
      <c r="K74" s="50" t="s">
        <v>45</v>
      </c>
      <c r="L74" s="58">
        <f>COUNTIF(F23:F65,"3 СР")</f>
        <v>0</v>
      </c>
      <c r="N74"/>
    </row>
    <row r="75" spans="1:14" x14ac:dyDescent="0.25">
      <c r="A75" s="75"/>
      <c r="B75" s="9"/>
      <c r="C75" s="9"/>
      <c r="D75" s="26"/>
      <c r="E75" s="62"/>
      <c r="F75" s="63"/>
      <c r="G75" s="39" t="s">
        <v>30</v>
      </c>
      <c r="H75" s="104">
        <f>COUNTIF(A23:A65,"НС")</f>
        <v>1</v>
      </c>
      <c r="I75" s="56"/>
      <c r="J75" s="57"/>
      <c r="K75" s="50"/>
      <c r="L75" s="40"/>
    </row>
    <row r="76" spans="1:14" ht="9.75" customHeight="1" x14ac:dyDescent="0.25">
      <c r="A76" s="60"/>
      <c r="L76" s="16"/>
    </row>
    <row r="77" spans="1:14" ht="15.6" x14ac:dyDescent="0.25">
      <c r="A77" s="188" t="s">
        <v>130</v>
      </c>
      <c r="B77" s="189"/>
      <c r="C77" s="189"/>
      <c r="D77" s="189"/>
      <c r="E77" s="189" t="s">
        <v>11</v>
      </c>
      <c r="F77" s="189"/>
      <c r="G77" s="189"/>
      <c r="H77" s="189"/>
      <c r="I77" s="189" t="s">
        <v>3</v>
      </c>
      <c r="J77" s="189"/>
      <c r="K77" s="189"/>
      <c r="L77" s="190"/>
    </row>
    <row r="78" spans="1:14" x14ac:dyDescent="0.25">
      <c r="A78" s="169"/>
      <c r="B78" s="170"/>
      <c r="C78" s="170"/>
      <c r="D78" s="170"/>
      <c r="E78" s="170"/>
      <c r="F78" s="191"/>
      <c r="G78" s="191"/>
      <c r="H78" s="191"/>
      <c r="I78" s="191"/>
      <c r="J78" s="191"/>
      <c r="K78" s="191"/>
      <c r="L78" s="192"/>
    </row>
    <row r="79" spans="1:14" x14ac:dyDescent="0.25">
      <c r="A79" s="157"/>
      <c r="D79" s="158"/>
      <c r="E79" s="158"/>
      <c r="F79" s="158"/>
      <c r="G79" s="158"/>
      <c r="H79" s="158"/>
      <c r="I79" s="158"/>
      <c r="J79" s="158"/>
      <c r="K79" s="158"/>
      <c r="L79" s="159"/>
    </row>
    <row r="80" spans="1:14" x14ac:dyDescent="0.25">
      <c r="A80" s="157"/>
      <c r="D80" s="158"/>
      <c r="E80" s="158"/>
      <c r="F80" s="158"/>
      <c r="G80" s="158"/>
      <c r="H80" s="158"/>
      <c r="I80" s="158"/>
      <c r="J80" s="158"/>
      <c r="K80" s="158"/>
      <c r="L80" s="159"/>
    </row>
    <row r="81" spans="1:12" x14ac:dyDescent="0.25">
      <c r="A81" s="157"/>
      <c r="D81" s="158"/>
      <c r="E81" s="158"/>
      <c r="F81" s="158"/>
      <c r="G81" s="158"/>
      <c r="H81" s="158"/>
      <c r="I81" s="158"/>
      <c r="J81" s="158"/>
      <c r="K81" s="158"/>
      <c r="L81" s="159"/>
    </row>
    <row r="82" spans="1:12" x14ac:dyDescent="0.25">
      <c r="A82" s="169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6"/>
    </row>
    <row r="83" spans="1:12" x14ac:dyDescent="0.25">
      <c r="A83" s="169"/>
      <c r="B83" s="170"/>
      <c r="C83" s="170"/>
      <c r="D83" s="170"/>
      <c r="E83" s="170"/>
      <c r="F83" s="171"/>
      <c r="G83" s="171"/>
      <c r="H83" s="171"/>
      <c r="I83" s="171"/>
      <c r="J83" s="171"/>
      <c r="K83" s="171"/>
      <c r="L83" s="172"/>
    </row>
    <row r="84" spans="1:12" ht="16.2" thickBot="1" x14ac:dyDescent="0.3">
      <c r="A84" s="173" t="str">
        <f>G19</f>
        <v>ТРУШИН Б.К. (ВК, г. САРАТОВ)</v>
      </c>
      <c r="B84" s="174"/>
      <c r="C84" s="174"/>
      <c r="D84" s="174"/>
      <c r="E84" s="174" t="str">
        <f>G17</f>
        <v xml:space="preserve"> ВОСТРУХИН М.Н. (ВК, г. САРАТОВ)</v>
      </c>
      <c r="F84" s="174"/>
      <c r="G84" s="174"/>
      <c r="H84" s="174"/>
      <c r="I84" s="174" t="str">
        <f>G18</f>
        <v>ГАЙДАРЕНКО С.С. (1К, г. САРАТОВ)</v>
      </c>
      <c r="J84" s="174"/>
      <c r="K84" s="174"/>
      <c r="L84" s="175"/>
    </row>
    <row r="85" spans="1:12" ht="14.4" thickTop="1" x14ac:dyDescent="0.25">
      <c r="A85" s="60"/>
    </row>
    <row r="86" spans="1:12" x14ac:dyDescent="0.25">
      <c r="A86" s="60"/>
    </row>
    <row r="87" spans="1:12" x14ac:dyDescent="0.25">
      <c r="A87" s="60"/>
    </row>
    <row r="88" spans="1:12" x14ac:dyDescent="0.25">
      <c r="A88" s="60"/>
    </row>
    <row r="89" spans="1:12" x14ac:dyDescent="0.25">
      <c r="A89" s="60"/>
    </row>
    <row r="90" spans="1:12" x14ac:dyDescent="0.25">
      <c r="A90" s="60"/>
    </row>
    <row r="91" spans="1:12" x14ac:dyDescent="0.25">
      <c r="A91" s="60"/>
    </row>
    <row r="92" spans="1:12" x14ac:dyDescent="0.25">
      <c r="A92" s="60"/>
    </row>
    <row r="93" spans="1:12" x14ac:dyDescent="0.25">
      <c r="A93" s="60"/>
    </row>
    <row r="94" spans="1:12" x14ac:dyDescent="0.25">
      <c r="A94" s="60"/>
    </row>
    <row r="95" spans="1:12" x14ac:dyDescent="0.25">
      <c r="A95" s="60"/>
    </row>
    <row r="96" spans="1:12" x14ac:dyDescent="0.25">
      <c r="A96" s="60"/>
    </row>
    <row r="97" spans="1:7" x14ac:dyDescent="0.25">
      <c r="A97" s="60"/>
    </row>
    <row r="98" spans="1:7" x14ac:dyDescent="0.25">
      <c r="A98" s="60"/>
    </row>
    <row r="99" spans="1:7" x14ac:dyDescent="0.25">
      <c r="A99" s="60"/>
    </row>
    <row r="100" spans="1:7" x14ac:dyDescent="0.25">
      <c r="A100" s="60"/>
    </row>
    <row r="101" spans="1:7" x14ac:dyDescent="0.25">
      <c r="A101" s="60"/>
    </row>
    <row r="102" spans="1:7" x14ac:dyDescent="0.25">
      <c r="A102" s="60"/>
    </row>
    <row r="103" spans="1:7" x14ac:dyDescent="0.25">
      <c r="A103" s="60"/>
    </row>
    <row r="104" spans="1:7" x14ac:dyDescent="0.25">
      <c r="A104" s="60"/>
    </row>
    <row r="105" spans="1:7" x14ac:dyDescent="0.25">
      <c r="A105" s="60"/>
    </row>
    <row r="106" spans="1:7" x14ac:dyDescent="0.25">
      <c r="A106" s="60"/>
    </row>
    <row r="107" spans="1:7" x14ac:dyDescent="0.25">
      <c r="A107" s="60"/>
    </row>
    <row r="108" spans="1:7" x14ac:dyDescent="0.25">
      <c r="A108" s="60"/>
      <c r="G108"/>
    </row>
    <row r="109" spans="1:7" x14ac:dyDescent="0.25">
      <c r="A109" s="60"/>
      <c r="G109"/>
    </row>
    <row r="110" spans="1:7" x14ac:dyDescent="0.25">
      <c r="A110" s="60"/>
      <c r="G110"/>
    </row>
    <row r="111" spans="1:7" x14ac:dyDescent="0.25">
      <c r="A111" s="60"/>
      <c r="G111"/>
    </row>
    <row r="112" spans="1:7" x14ac:dyDescent="0.25">
      <c r="A112" s="60"/>
      <c r="G112"/>
    </row>
    <row r="113" spans="1:7" x14ac:dyDescent="0.25">
      <c r="A113" s="60"/>
      <c r="G113"/>
    </row>
    <row r="114" spans="1:7" x14ac:dyDescent="0.25">
      <c r="A114" s="60"/>
      <c r="G114"/>
    </row>
    <row r="115" spans="1:7" x14ac:dyDescent="0.25">
      <c r="A115" s="60"/>
      <c r="G115"/>
    </row>
    <row r="116" spans="1:7" x14ac:dyDescent="0.25">
      <c r="A116" s="60"/>
      <c r="G116"/>
    </row>
    <row r="117" spans="1:7" x14ac:dyDescent="0.25">
      <c r="A117" s="60"/>
      <c r="G117"/>
    </row>
    <row r="118" spans="1:7" x14ac:dyDescent="0.25">
      <c r="A118" s="60"/>
      <c r="G118"/>
    </row>
    <row r="119" spans="1:7" x14ac:dyDescent="0.25">
      <c r="A119" s="60"/>
      <c r="G119"/>
    </row>
    <row r="120" spans="1:7" x14ac:dyDescent="0.25">
      <c r="A120" s="60"/>
      <c r="G120"/>
    </row>
    <row r="121" spans="1:7" x14ac:dyDescent="0.25">
      <c r="A121" s="60"/>
      <c r="G121"/>
    </row>
    <row r="122" spans="1:7" x14ac:dyDescent="0.25">
      <c r="A122" s="60"/>
      <c r="G122"/>
    </row>
    <row r="123" spans="1:7" x14ac:dyDescent="0.25">
      <c r="A123" s="60"/>
      <c r="G123"/>
    </row>
    <row r="124" spans="1:7" x14ac:dyDescent="0.25">
      <c r="A124" s="60"/>
      <c r="G124"/>
    </row>
    <row r="125" spans="1:7" x14ac:dyDescent="0.25">
      <c r="A125" s="60"/>
      <c r="G125"/>
    </row>
    <row r="126" spans="1:7" x14ac:dyDescent="0.25">
      <c r="A126" s="60"/>
      <c r="G126"/>
    </row>
    <row r="127" spans="1:7" x14ac:dyDescent="0.25">
      <c r="A127" s="60"/>
      <c r="G127"/>
    </row>
    <row r="128" spans="1:7" x14ac:dyDescent="0.25">
      <c r="A128" s="60"/>
      <c r="G128"/>
    </row>
    <row r="129" spans="1:7" x14ac:dyDescent="0.25">
      <c r="A129" s="60"/>
      <c r="G129"/>
    </row>
    <row r="130" spans="1:7" x14ac:dyDescent="0.25">
      <c r="A130" s="60"/>
      <c r="G130"/>
    </row>
    <row r="131" spans="1:7" x14ac:dyDescent="0.25">
      <c r="A131" s="60"/>
      <c r="G131"/>
    </row>
    <row r="132" spans="1:7" x14ac:dyDescent="0.25">
      <c r="A132" s="60"/>
      <c r="G132"/>
    </row>
    <row r="133" spans="1:7" x14ac:dyDescent="0.25">
      <c r="A133" s="60"/>
      <c r="G133"/>
    </row>
    <row r="134" spans="1:7" x14ac:dyDescent="0.25">
      <c r="A134" s="60"/>
      <c r="G134"/>
    </row>
    <row r="135" spans="1:7" x14ac:dyDescent="0.25">
      <c r="G135"/>
    </row>
    <row r="136" spans="1:7" x14ac:dyDescent="0.25">
      <c r="G136"/>
    </row>
    <row r="137" spans="1:7" x14ac:dyDescent="0.25">
      <c r="G137"/>
    </row>
    <row r="138" spans="1:7" x14ac:dyDescent="0.25">
      <c r="G138"/>
    </row>
    <row r="139" spans="1:7" x14ac:dyDescent="0.25">
      <c r="G139"/>
    </row>
    <row r="140" spans="1:7" x14ac:dyDescent="0.25">
      <c r="G140"/>
    </row>
    <row r="141" spans="1:7" x14ac:dyDescent="0.25">
      <c r="G141"/>
    </row>
    <row r="142" spans="1:7" x14ac:dyDescent="0.25">
      <c r="G142"/>
    </row>
    <row r="143" spans="1:7" x14ac:dyDescent="0.25">
      <c r="G143"/>
    </row>
    <row r="144" spans="1:7" x14ac:dyDescent="0.25">
      <c r="G144"/>
    </row>
    <row r="145" spans="7:7" x14ac:dyDescent="0.25">
      <c r="G145"/>
    </row>
    <row r="146" spans="7:7" x14ac:dyDescent="0.25">
      <c r="G146"/>
    </row>
    <row r="147" spans="7:7" x14ac:dyDescent="0.25">
      <c r="G147"/>
    </row>
    <row r="148" spans="7:7" x14ac:dyDescent="0.25">
      <c r="G148"/>
    </row>
    <row r="149" spans="7:7" x14ac:dyDescent="0.25">
      <c r="G149"/>
    </row>
    <row r="150" spans="7:7" x14ac:dyDescent="0.25">
      <c r="G150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82:E82"/>
    <mergeCell ref="F82:L82"/>
    <mergeCell ref="H21:H22"/>
    <mergeCell ref="I21:I22"/>
    <mergeCell ref="J21:J22"/>
    <mergeCell ref="K21:K22"/>
    <mergeCell ref="L21:L22"/>
    <mergeCell ref="A67:F67"/>
    <mergeCell ref="G67:L67"/>
    <mergeCell ref="A77:D77"/>
    <mergeCell ref="E77:H77"/>
    <mergeCell ref="I77:L77"/>
    <mergeCell ref="A78:E78"/>
    <mergeCell ref="F78:L78"/>
    <mergeCell ref="A83:E83"/>
    <mergeCell ref="F83:L83"/>
    <mergeCell ref="A84:D84"/>
    <mergeCell ref="E84:H84"/>
    <mergeCell ref="I84:L84"/>
  </mergeCells>
  <conditionalFormatting sqref="B1 B6:B7 B9:B11 B13:B1048576">
    <cfRule type="duplicateValues" dxfId="6" priority="5"/>
  </conditionalFormatting>
  <conditionalFormatting sqref="B1:B1048576">
    <cfRule type="duplicateValues" dxfId="5" priority="1"/>
  </conditionalFormatting>
  <conditionalFormatting sqref="B2">
    <cfRule type="duplicateValues" dxfId="4" priority="4"/>
  </conditionalFormatting>
  <conditionalFormatting sqref="B3">
    <cfRule type="duplicateValues" dxfId="3" priority="3"/>
  </conditionalFormatting>
  <conditionalFormatting sqref="B4">
    <cfRule type="duplicateValues" dxfId="2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D4E80-150E-41EF-A9F0-8D86A3C9F6BD}">
  <dimension ref="A1:V99"/>
  <sheetViews>
    <sheetView tabSelected="1" zoomScale="63" zoomScaleNormal="63" workbookViewId="0">
      <selection activeCell="Y71" sqref="Y71"/>
    </sheetView>
  </sheetViews>
  <sheetFormatPr defaultColWidth="9.109375" defaultRowHeight="13.8" x14ac:dyDescent="0.25"/>
  <cols>
    <col min="1" max="1" width="7" style="1" customWidth="1"/>
    <col min="2" max="2" width="7.88671875" style="82" customWidth="1"/>
    <col min="3" max="3" width="18.109375" style="82" customWidth="1"/>
    <col min="4" max="4" width="26.6640625" style="1" customWidth="1"/>
    <col min="5" max="5" width="14.109375" style="68" customWidth="1"/>
    <col min="6" max="6" width="8.88671875" style="1" customWidth="1"/>
    <col min="7" max="7" width="29.5546875" style="1" customWidth="1"/>
    <col min="8" max="17" width="4.109375" style="1" customWidth="1"/>
    <col min="18" max="18" width="11.88671875" style="1" customWidth="1"/>
    <col min="19" max="19" width="19.6640625" style="1" customWidth="1"/>
    <col min="20" max="20" width="7.77734375" style="1" customWidth="1"/>
    <col min="21" max="21" width="13.109375" style="1" customWidth="1"/>
    <col min="22" max="22" width="18.6640625" style="1" customWidth="1"/>
    <col min="23" max="16384" width="9.109375" style="1"/>
  </cols>
  <sheetData>
    <row r="1" spans="1:22" ht="21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</row>
    <row r="2" spans="1:22" ht="21" customHeight="1" x14ac:dyDescent="0.25">
      <c r="A2" s="201" t="s">
        <v>53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</row>
    <row r="3" spans="1:22" ht="21" customHeight="1" x14ac:dyDescent="0.25">
      <c r="A3" s="201" t="s">
        <v>10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</row>
    <row r="4" spans="1:22" ht="21" customHeight="1" x14ac:dyDescent="0.25">
      <c r="A4" s="201" t="s">
        <v>54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</row>
    <row r="5" spans="1:22" ht="6.6" customHeight="1" x14ac:dyDescent="0.25">
      <c r="A5" s="201" t="s">
        <v>44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</row>
    <row r="6" spans="1:22" s="2" customFormat="1" ht="20.25" customHeight="1" x14ac:dyDescent="0.25">
      <c r="A6" s="202" t="s">
        <v>56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</row>
    <row r="7" spans="1:22" s="2" customFormat="1" ht="18" customHeight="1" x14ac:dyDescent="0.25">
      <c r="A7" s="203" t="s">
        <v>16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</row>
    <row r="8" spans="1:22" s="2" customFormat="1" ht="24.75" customHeight="1" thickBot="1" x14ac:dyDescent="0.3">
      <c r="A8" s="203" t="s">
        <v>55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</row>
    <row r="9" spans="1:22" ht="24" customHeight="1" thickTop="1" x14ac:dyDescent="0.25">
      <c r="A9" s="205" t="s">
        <v>21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7"/>
    </row>
    <row r="10" spans="1:22" ht="18" customHeight="1" x14ac:dyDescent="0.25">
      <c r="A10" s="208" t="s">
        <v>47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10"/>
    </row>
    <row r="11" spans="1:22" ht="19.5" customHeight="1" x14ac:dyDescent="0.25">
      <c r="A11" s="208" t="s">
        <v>57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10"/>
    </row>
    <row r="12" spans="1:22" ht="3.75" customHeight="1" x14ac:dyDescent="0.25">
      <c r="A12" s="211" t="s">
        <v>44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3"/>
    </row>
    <row r="13" spans="1:22" ht="15.6" x14ac:dyDescent="0.25">
      <c r="A13" s="106" t="s">
        <v>137</v>
      </c>
      <c r="B13" s="22"/>
      <c r="C13" s="86"/>
      <c r="D13" s="107"/>
      <c r="E13" s="108"/>
      <c r="F13" s="5"/>
      <c r="G13" s="33" t="s">
        <v>139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30"/>
      <c r="V13" s="31" t="s">
        <v>48</v>
      </c>
    </row>
    <row r="14" spans="1:22" ht="15.6" x14ac:dyDescent="0.25">
      <c r="A14" s="17" t="s">
        <v>138</v>
      </c>
      <c r="B14" s="12"/>
      <c r="C14" s="12"/>
      <c r="D14" s="109"/>
      <c r="E14" s="110"/>
      <c r="F14" s="6"/>
      <c r="G14" s="111" t="s">
        <v>140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32"/>
      <c r="V14" s="112" t="s">
        <v>62</v>
      </c>
    </row>
    <row r="15" spans="1:22" ht="14.4" x14ac:dyDescent="0.25">
      <c r="A15" s="193" t="s">
        <v>9</v>
      </c>
      <c r="B15" s="194"/>
      <c r="C15" s="194"/>
      <c r="D15" s="194"/>
      <c r="E15" s="194"/>
      <c r="F15" s="194"/>
      <c r="G15" s="195"/>
      <c r="H15" s="214" t="s">
        <v>1</v>
      </c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215"/>
    </row>
    <row r="16" spans="1:22" ht="14.4" x14ac:dyDescent="0.25">
      <c r="A16" s="18" t="s">
        <v>17</v>
      </c>
      <c r="B16" s="113"/>
      <c r="C16" s="113"/>
      <c r="D16" s="8"/>
      <c r="E16" s="66"/>
      <c r="F16" s="8"/>
      <c r="G16" s="10" t="s">
        <v>44</v>
      </c>
      <c r="H16" s="114" t="s">
        <v>141</v>
      </c>
      <c r="I16" s="115"/>
      <c r="J16" s="115"/>
      <c r="K16" s="115"/>
      <c r="L16" s="115"/>
      <c r="M16" s="115"/>
      <c r="N16" s="115"/>
      <c r="O16" s="115"/>
      <c r="P16" s="115"/>
      <c r="Q16" s="115"/>
      <c r="R16" s="8"/>
      <c r="S16" s="8"/>
      <c r="T16" s="8"/>
      <c r="U16" s="113"/>
      <c r="V16" s="116"/>
    </row>
    <row r="17" spans="1:22" ht="14.4" x14ac:dyDescent="0.25">
      <c r="A17" s="18" t="s">
        <v>18</v>
      </c>
      <c r="B17" s="113"/>
      <c r="C17" s="113"/>
      <c r="D17" s="9"/>
      <c r="E17" s="117"/>
      <c r="F17" s="9"/>
      <c r="G17" s="10" t="s">
        <v>64</v>
      </c>
      <c r="H17" s="114" t="s">
        <v>39</v>
      </c>
      <c r="I17" s="115"/>
      <c r="J17" s="115"/>
      <c r="K17" s="115"/>
      <c r="L17" s="115"/>
      <c r="M17" s="115"/>
      <c r="N17" s="115"/>
      <c r="O17" s="115"/>
      <c r="P17" s="115"/>
      <c r="Q17" s="115"/>
      <c r="R17" s="8"/>
      <c r="S17" s="8"/>
      <c r="T17" s="8"/>
      <c r="U17" s="113"/>
      <c r="V17" s="116"/>
    </row>
    <row r="18" spans="1:22" ht="14.4" x14ac:dyDescent="0.25">
      <c r="A18" s="18" t="s">
        <v>19</v>
      </c>
      <c r="B18" s="113"/>
      <c r="C18" s="113"/>
      <c r="D18" s="10"/>
      <c r="E18" s="66"/>
      <c r="F18" s="8"/>
      <c r="G18" s="10" t="s">
        <v>65</v>
      </c>
      <c r="H18" s="114" t="s">
        <v>40</v>
      </c>
      <c r="I18" s="115"/>
      <c r="J18" s="115"/>
      <c r="K18" s="115"/>
      <c r="L18" s="115"/>
      <c r="M18" s="115"/>
      <c r="N18" s="115"/>
      <c r="O18" s="115"/>
      <c r="P18" s="115"/>
      <c r="Q18" s="115"/>
      <c r="R18" s="8"/>
      <c r="S18" s="8"/>
      <c r="T18" s="8"/>
      <c r="U18" s="113"/>
      <c r="V18" s="116"/>
    </row>
    <row r="19" spans="1:22" ht="16.2" thickBot="1" x14ac:dyDescent="0.3">
      <c r="A19" s="118" t="s">
        <v>15</v>
      </c>
      <c r="B19" s="119"/>
      <c r="C19" s="119"/>
      <c r="D19" s="120"/>
      <c r="E19" s="121"/>
      <c r="F19" s="122"/>
      <c r="G19" s="166" t="s">
        <v>66</v>
      </c>
      <c r="H19" s="123" t="s">
        <v>38</v>
      </c>
      <c r="I19" s="124"/>
      <c r="J19" s="124"/>
      <c r="K19" s="124"/>
      <c r="L19" s="124"/>
      <c r="M19" s="124"/>
      <c r="N19" s="124"/>
      <c r="O19" s="124"/>
      <c r="P19" s="124"/>
      <c r="Q19" s="124"/>
      <c r="R19" s="125"/>
      <c r="S19" s="125"/>
      <c r="T19" s="125"/>
      <c r="U19" s="84">
        <v>36</v>
      </c>
      <c r="V19" s="126" t="s">
        <v>142</v>
      </c>
    </row>
    <row r="20" spans="1:22" ht="6.75" customHeight="1" thickTop="1" thickBot="1" x14ac:dyDescent="0.3">
      <c r="A20" s="127"/>
      <c r="B20" s="128"/>
      <c r="C20" s="128"/>
      <c r="D20" s="127"/>
      <c r="E20" s="129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</row>
    <row r="21" spans="1:22" s="130" customFormat="1" ht="21.75" customHeight="1" thickTop="1" x14ac:dyDescent="0.25">
      <c r="A21" s="196" t="s">
        <v>6</v>
      </c>
      <c r="B21" s="177" t="s">
        <v>12</v>
      </c>
      <c r="C21" s="177" t="s">
        <v>37</v>
      </c>
      <c r="D21" s="177" t="s">
        <v>2</v>
      </c>
      <c r="E21" s="216" t="s">
        <v>36</v>
      </c>
      <c r="F21" s="177" t="s">
        <v>8</v>
      </c>
      <c r="G21" s="177" t="s">
        <v>13</v>
      </c>
      <c r="H21" s="218" t="s">
        <v>49</v>
      </c>
      <c r="I21" s="218"/>
      <c r="J21" s="218"/>
      <c r="K21" s="218"/>
      <c r="L21" s="218"/>
      <c r="M21" s="218"/>
      <c r="N21" s="218"/>
      <c r="O21" s="218"/>
      <c r="P21" s="218"/>
      <c r="Q21" s="218"/>
      <c r="R21" s="177" t="s">
        <v>50</v>
      </c>
      <c r="S21" s="177" t="s">
        <v>51</v>
      </c>
      <c r="T21" s="177" t="s">
        <v>52</v>
      </c>
      <c r="U21" s="181" t="s">
        <v>24</v>
      </c>
      <c r="V21" s="183" t="s">
        <v>14</v>
      </c>
    </row>
    <row r="22" spans="1:22" s="130" customFormat="1" ht="18" customHeight="1" x14ac:dyDescent="0.25">
      <c r="A22" s="197"/>
      <c r="B22" s="178"/>
      <c r="C22" s="178"/>
      <c r="D22" s="178"/>
      <c r="E22" s="217"/>
      <c r="F22" s="178"/>
      <c r="G22" s="178"/>
      <c r="H22" s="160">
        <v>1</v>
      </c>
      <c r="I22" s="160">
        <v>2</v>
      </c>
      <c r="J22" s="160">
        <v>3</v>
      </c>
      <c r="K22" s="160">
        <v>4</v>
      </c>
      <c r="L22" s="160">
        <v>5</v>
      </c>
      <c r="M22" s="160">
        <v>6</v>
      </c>
      <c r="N22" s="160">
        <v>7</v>
      </c>
      <c r="O22" s="160">
        <v>8</v>
      </c>
      <c r="P22" s="160">
        <v>9</v>
      </c>
      <c r="Q22" s="160">
        <v>10</v>
      </c>
      <c r="R22" s="178"/>
      <c r="S22" s="178"/>
      <c r="T22" s="178"/>
      <c r="U22" s="182"/>
      <c r="V22" s="184"/>
    </row>
    <row r="23" spans="1:22" s="4" customFormat="1" ht="18" x14ac:dyDescent="0.25">
      <c r="A23" s="94">
        <v>1</v>
      </c>
      <c r="B23" s="29">
        <v>15</v>
      </c>
      <c r="C23" s="131"/>
      <c r="D23" s="132" t="s">
        <v>77</v>
      </c>
      <c r="E23" s="155">
        <v>39276</v>
      </c>
      <c r="F23" s="134" t="s">
        <v>32</v>
      </c>
      <c r="G23" s="135" t="s">
        <v>78</v>
      </c>
      <c r="H23" s="133"/>
      <c r="I23" s="133"/>
      <c r="J23" s="133"/>
      <c r="K23" s="133">
        <v>3</v>
      </c>
      <c r="L23" s="133">
        <v>1</v>
      </c>
      <c r="M23" s="133">
        <v>5</v>
      </c>
      <c r="N23" s="133">
        <v>5</v>
      </c>
      <c r="O23" s="133">
        <v>5</v>
      </c>
      <c r="P23" s="133">
        <v>3</v>
      </c>
      <c r="Q23" s="133">
        <v>3</v>
      </c>
      <c r="R23" s="167">
        <f>SUM(H23:Q23)</f>
        <v>25</v>
      </c>
      <c r="S23" s="133">
        <v>2</v>
      </c>
      <c r="T23" s="133"/>
      <c r="U23" s="29"/>
      <c r="V23" s="136"/>
    </row>
    <row r="24" spans="1:22" s="4" customFormat="1" ht="18" x14ac:dyDescent="0.25">
      <c r="A24" s="94">
        <v>2</v>
      </c>
      <c r="B24" s="29">
        <v>24</v>
      </c>
      <c r="C24" s="131"/>
      <c r="D24" s="132" t="s">
        <v>69</v>
      </c>
      <c r="E24" s="155">
        <v>39313</v>
      </c>
      <c r="F24" s="134" t="s">
        <v>32</v>
      </c>
      <c r="G24" s="135" t="s">
        <v>70</v>
      </c>
      <c r="H24" s="133">
        <v>5</v>
      </c>
      <c r="I24" s="133">
        <v>5</v>
      </c>
      <c r="J24" s="133">
        <v>2</v>
      </c>
      <c r="K24" s="133"/>
      <c r="L24" s="133">
        <v>5</v>
      </c>
      <c r="M24" s="133">
        <v>3</v>
      </c>
      <c r="N24" s="133"/>
      <c r="O24" s="133">
        <v>2</v>
      </c>
      <c r="P24" s="133">
        <v>2</v>
      </c>
      <c r="Q24" s="133">
        <v>1</v>
      </c>
      <c r="R24" s="167">
        <f t="shared" ref="R24:R34" si="0">SUM(H24:Q24)</f>
        <v>25</v>
      </c>
      <c r="S24" s="133">
        <v>4</v>
      </c>
      <c r="T24" s="133"/>
      <c r="U24" s="29"/>
      <c r="V24" s="136"/>
    </row>
    <row r="25" spans="1:22" s="4" customFormat="1" ht="18" x14ac:dyDescent="0.25">
      <c r="A25" s="94">
        <v>3</v>
      </c>
      <c r="B25" s="29">
        <v>19</v>
      </c>
      <c r="C25" s="131"/>
      <c r="D25" s="132" t="s">
        <v>84</v>
      </c>
      <c r="E25" s="155">
        <v>39329</v>
      </c>
      <c r="F25" s="134" t="s">
        <v>32</v>
      </c>
      <c r="G25" s="135" t="s">
        <v>78</v>
      </c>
      <c r="H25" s="133"/>
      <c r="I25" s="133">
        <v>3</v>
      </c>
      <c r="J25" s="133"/>
      <c r="K25" s="133">
        <v>2</v>
      </c>
      <c r="L25" s="133"/>
      <c r="M25" s="133"/>
      <c r="N25" s="133">
        <v>3</v>
      </c>
      <c r="O25" s="133"/>
      <c r="P25" s="133">
        <v>5</v>
      </c>
      <c r="Q25" s="133"/>
      <c r="R25" s="167">
        <f t="shared" si="0"/>
        <v>13</v>
      </c>
      <c r="S25" s="133">
        <v>16</v>
      </c>
      <c r="T25" s="133"/>
      <c r="U25" s="29"/>
      <c r="V25" s="136"/>
    </row>
    <row r="26" spans="1:22" s="4" customFormat="1" ht="18" x14ac:dyDescent="0.25">
      <c r="A26" s="94">
        <v>4</v>
      </c>
      <c r="B26" s="29">
        <v>5</v>
      </c>
      <c r="C26" s="131"/>
      <c r="D26" s="132" t="s">
        <v>71</v>
      </c>
      <c r="E26" s="155">
        <v>39205</v>
      </c>
      <c r="F26" s="134" t="s">
        <v>32</v>
      </c>
      <c r="G26" s="135" t="s">
        <v>72</v>
      </c>
      <c r="H26" s="133">
        <v>2</v>
      </c>
      <c r="I26" s="133">
        <v>2</v>
      </c>
      <c r="J26" s="133"/>
      <c r="K26" s="133">
        <v>5</v>
      </c>
      <c r="L26" s="133"/>
      <c r="M26" s="133">
        <v>2</v>
      </c>
      <c r="N26" s="133"/>
      <c r="O26" s="133"/>
      <c r="P26" s="133">
        <v>1</v>
      </c>
      <c r="Q26" s="133"/>
      <c r="R26" s="167">
        <f t="shared" si="0"/>
        <v>12</v>
      </c>
      <c r="S26" s="133">
        <v>6</v>
      </c>
      <c r="T26" s="133"/>
      <c r="U26" s="29"/>
      <c r="V26" s="136"/>
    </row>
    <row r="27" spans="1:22" s="4" customFormat="1" ht="18" x14ac:dyDescent="0.25">
      <c r="A27" s="94">
        <v>5</v>
      </c>
      <c r="B27" s="29">
        <v>42</v>
      </c>
      <c r="C27" s="131"/>
      <c r="D27" s="132" t="s">
        <v>122</v>
      </c>
      <c r="E27" s="155">
        <v>39637</v>
      </c>
      <c r="F27" s="134" t="s">
        <v>41</v>
      </c>
      <c r="G27" s="135" t="s">
        <v>121</v>
      </c>
      <c r="H27" s="133"/>
      <c r="I27" s="133"/>
      <c r="J27" s="133">
        <v>5</v>
      </c>
      <c r="K27" s="133"/>
      <c r="L27" s="133">
        <v>3</v>
      </c>
      <c r="M27" s="133"/>
      <c r="N27" s="133"/>
      <c r="O27" s="133">
        <v>1</v>
      </c>
      <c r="P27" s="133"/>
      <c r="Q27" s="133">
        <v>2</v>
      </c>
      <c r="R27" s="167">
        <f t="shared" si="0"/>
        <v>11</v>
      </c>
      <c r="S27" s="133">
        <v>3</v>
      </c>
      <c r="T27" s="133"/>
      <c r="U27" s="29"/>
      <c r="V27" s="136"/>
    </row>
    <row r="28" spans="1:22" s="4" customFormat="1" ht="18" x14ac:dyDescent="0.25">
      <c r="A28" s="94">
        <v>6</v>
      </c>
      <c r="B28" s="29">
        <v>22</v>
      </c>
      <c r="C28" s="131"/>
      <c r="D28" s="132" t="s">
        <v>91</v>
      </c>
      <c r="E28" s="155">
        <v>39568</v>
      </c>
      <c r="F28" s="134" t="s">
        <v>41</v>
      </c>
      <c r="G28" s="135" t="s">
        <v>70</v>
      </c>
      <c r="H28" s="133"/>
      <c r="I28" s="133"/>
      <c r="J28" s="133"/>
      <c r="K28" s="133"/>
      <c r="L28" s="133"/>
      <c r="M28" s="133"/>
      <c r="N28" s="133"/>
      <c r="O28" s="133"/>
      <c r="P28" s="133"/>
      <c r="Q28" s="133">
        <v>5</v>
      </c>
      <c r="R28" s="167">
        <f t="shared" si="0"/>
        <v>5</v>
      </c>
      <c r="S28" s="133">
        <v>1</v>
      </c>
      <c r="T28" s="133"/>
      <c r="U28" s="29"/>
      <c r="V28" s="136"/>
    </row>
    <row r="29" spans="1:22" s="4" customFormat="1" ht="18" x14ac:dyDescent="0.25">
      <c r="A29" s="94">
        <v>7</v>
      </c>
      <c r="B29" s="29">
        <v>11</v>
      </c>
      <c r="C29" s="131"/>
      <c r="D29" s="132" t="s">
        <v>73</v>
      </c>
      <c r="E29" s="155">
        <v>39296</v>
      </c>
      <c r="F29" s="134" t="s">
        <v>32</v>
      </c>
      <c r="G29" s="135" t="s">
        <v>74</v>
      </c>
      <c r="H29" s="133"/>
      <c r="I29" s="133"/>
      <c r="J29" s="133"/>
      <c r="K29" s="133">
        <v>1</v>
      </c>
      <c r="L29" s="133"/>
      <c r="M29" s="133"/>
      <c r="N29" s="133">
        <v>2</v>
      </c>
      <c r="O29" s="133"/>
      <c r="P29" s="133"/>
      <c r="Q29" s="133"/>
      <c r="R29" s="167">
        <f t="shared" si="0"/>
        <v>3</v>
      </c>
      <c r="S29" s="133">
        <v>7</v>
      </c>
      <c r="T29" s="133"/>
      <c r="U29" s="29"/>
      <c r="V29" s="136"/>
    </row>
    <row r="30" spans="1:22" s="4" customFormat="1" ht="18" x14ac:dyDescent="0.25">
      <c r="A30" s="94">
        <v>8</v>
      </c>
      <c r="B30" s="29">
        <v>23</v>
      </c>
      <c r="C30" s="131"/>
      <c r="D30" s="132" t="s">
        <v>104</v>
      </c>
      <c r="E30" s="155">
        <v>39552</v>
      </c>
      <c r="F30" s="134" t="s">
        <v>41</v>
      </c>
      <c r="G30" s="135" t="s">
        <v>70</v>
      </c>
      <c r="H30" s="133"/>
      <c r="I30" s="133"/>
      <c r="J30" s="133"/>
      <c r="K30" s="133"/>
      <c r="L30" s="133"/>
      <c r="M30" s="133"/>
      <c r="N30" s="133"/>
      <c r="O30" s="133">
        <v>3</v>
      </c>
      <c r="P30" s="133"/>
      <c r="Q30" s="133"/>
      <c r="R30" s="167">
        <f t="shared" si="0"/>
        <v>3</v>
      </c>
      <c r="S30" s="133">
        <v>12</v>
      </c>
      <c r="T30" s="133"/>
      <c r="U30" s="29"/>
      <c r="V30" s="136"/>
    </row>
    <row r="31" spans="1:22" s="4" customFormat="1" ht="18" x14ac:dyDescent="0.25">
      <c r="A31" s="94">
        <v>9</v>
      </c>
      <c r="B31" s="29">
        <v>10</v>
      </c>
      <c r="C31" s="131"/>
      <c r="D31" s="132" t="s">
        <v>87</v>
      </c>
      <c r="E31" s="155">
        <v>39359</v>
      </c>
      <c r="F31" s="134" t="s">
        <v>32</v>
      </c>
      <c r="G31" s="135" t="s">
        <v>74</v>
      </c>
      <c r="H31" s="133"/>
      <c r="I31" s="133"/>
      <c r="J31" s="133"/>
      <c r="K31" s="133"/>
      <c r="L31" s="133">
        <v>2</v>
      </c>
      <c r="M31" s="133">
        <v>1</v>
      </c>
      <c r="N31" s="133"/>
      <c r="O31" s="133"/>
      <c r="P31" s="133"/>
      <c r="Q31" s="133"/>
      <c r="R31" s="167">
        <f t="shared" si="0"/>
        <v>3</v>
      </c>
      <c r="S31" s="133">
        <v>20</v>
      </c>
      <c r="T31" s="133"/>
      <c r="U31" s="29"/>
      <c r="V31" s="136"/>
    </row>
    <row r="32" spans="1:22" s="4" customFormat="1" ht="18" x14ac:dyDescent="0.25">
      <c r="A32" s="94">
        <v>10</v>
      </c>
      <c r="B32" s="29">
        <v>16</v>
      </c>
      <c r="C32" s="131"/>
      <c r="D32" s="132" t="s">
        <v>82</v>
      </c>
      <c r="E32" s="155">
        <v>39283</v>
      </c>
      <c r="F32" s="134" t="s">
        <v>32</v>
      </c>
      <c r="G32" s="135" t="s">
        <v>78</v>
      </c>
      <c r="H32" s="133">
        <v>1</v>
      </c>
      <c r="I32" s="133"/>
      <c r="J32" s="133">
        <v>1</v>
      </c>
      <c r="K32" s="133"/>
      <c r="L32" s="133"/>
      <c r="M32" s="133"/>
      <c r="N32" s="133"/>
      <c r="O32" s="133"/>
      <c r="P32" s="133"/>
      <c r="Q32" s="133"/>
      <c r="R32" s="167">
        <f t="shared" si="0"/>
        <v>2</v>
      </c>
      <c r="S32" s="133">
        <v>16</v>
      </c>
      <c r="T32" s="133"/>
      <c r="U32" s="29"/>
      <c r="V32" s="136"/>
    </row>
    <row r="33" spans="1:22" s="4" customFormat="1" ht="18" x14ac:dyDescent="0.25">
      <c r="A33" s="94">
        <v>11</v>
      </c>
      <c r="B33" s="29">
        <v>17</v>
      </c>
      <c r="C33" s="131"/>
      <c r="D33" s="132" t="s">
        <v>112</v>
      </c>
      <c r="E33" s="155">
        <v>39609</v>
      </c>
      <c r="F33" s="134" t="s">
        <v>41</v>
      </c>
      <c r="G33" s="135" t="s">
        <v>78</v>
      </c>
      <c r="H33" s="133"/>
      <c r="I33" s="133"/>
      <c r="J33" s="133"/>
      <c r="K33" s="133"/>
      <c r="L33" s="133"/>
      <c r="M33" s="133"/>
      <c r="N33" s="133">
        <v>1</v>
      </c>
      <c r="O33" s="133"/>
      <c r="P33" s="133"/>
      <c r="Q33" s="133"/>
      <c r="R33" s="167">
        <f t="shared" si="0"/>
        <v>1</v>
      </c>
      <c r="S33" s="133">
        <v>13</v>
      </c>
      <c r="T33" s="133"/>
      <c r="U33" s="29"/>
      <c r="V33" s="136"/>
    </row>
    <row r="34" spans="1:22" s="4" customFormat="1" ht="18" x14ac:dyDescent="0.25">
      <c r="A34" s="94">
        <v>12</v>
      </c>
      <c r="B34" s="29">
        <v>13</v>
      </c>
      <c r="C34" s="131"/>
      <c r="D34" s="132" t="s">
        <v>85</v>
      </c>
      <c r="E34" s="155">
        <v>39644</v>
      </c>
      <c r="F34" s="134" t="s">
        <v>32</v>
      </c>
      <c r="G34" s="135" t="s">
        <v>74</v>
      </c>
      <c r="H34" s="133"/>
      <c r="I34" s="133">
        <v>1</v>
      </c>
      <c r="J34" s="133"/>
      <c r="K34" s="133"/>
      <c r="L34" s="133"/>
      <c r="M34" s="133"/>
      <c r="N34" s="133"/>
      <c r="O34" s="133"/>
      <c r="P34" s="133"/>
      <c r="Q34" s="133"/>
      <c r="R34" s="167">
        <f t="shared" si="0"/>
        <v>1</v>
      </c>
      <c r="S34" s="133">
        <v>21</v>
      </c>
      <c r="T34" s="133"/>
      <c r="U34" s="29"/>
      <c r="V34" s="136"/>
    </row>
    <row r="35" spans="1:22" s="4" customFormat="1" ht="18" x14ac:dyDescent="0.25">
      <c r="A35" s="94">
        <v>13</v>
      </c>
      <c r="B35" s="29">
        <v>6</v>
      </c>
      <c r="C35" s="131"/>
      <c r="D35" s="132" t="s">
        <v>76</v>
      </c>
      <c r="E35" s="155">
        <v>39433</v>
      </c>
      <c r="F35" s="134" t="s">
        <v>41</v>
      </c>
      <c r="G35" s="135" t="s">
        <v>72</v>
      </c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68"/>
      <c r="S35" s="133">
        <v>5</v>
      </c>
      <c r="T35" s="133"/>
      <c r="U35" s="29"/>
      <c r="V35" s="136"/>
    </row>
    <row r="36" spans="1:22" s="4" customFormat="1" ht="18" x14ac:dyDescent="0.25">
      <c r="A36" s="94">
        <v>14</v>
      </c>
      <c r="B36" s="29">
        <v>1</v>
      </c>
      <c r="C36" s="131"/>
      <c r="D36" s="132" t="s">
        <v>102</v>
      </c>
      <c r="E36" s="155">
        <v>39693</v>
      </c>
      <c r="F36" s="134" t="s">
        <v>41</v>
      </c>
      <c r="G36" s="135" t="s">
        <v>89</v>
      </c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68"/>
      <c r="S36" s="133">
        <v>8</v>
      </c>
      <c r="T36" s="133"/>
      <c r="U36" s="29"/>
      <c r="V36" s="136"/>
    </row>
    <row r="37" spans="1:22" s="4" customFormat="1" ht="18" x14ac:dyDescent="0.25">
      <c r="A37" s="94">
        <v>15</v>
      </c>
      <c r="B37" s="29">
        <v>30</v>
      </c>
      <c r="C37" s="131"/>
      <c r="D37" s="132" t="s">
        <v>79</v>
      </c>
      <c r="E37" s="155">
        <v>39366</v>
      </c>
      <c r="F37" s="134" t="s">
        <v>41</v>
      </c>
      <c r="G37" s="135" t="s">
        <v>80</v>
      </c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68"/>
      <c r="S37" s="133">
        <v>9</v>
      </c>
      <c r="T37" s="133"/>
      <c r="U37" s="29"/>
      <c r="V37" s="136"/>
    </row>
    <row r="38" spans="1:22" s="4" customFormat="1" ht="18" x14ac:dyDescent="0.25">
      <c r="A38" s="94">
        <v>16</v>
      </c>
      <c r="B38" s="29">
        <v>18</v>
      </c>
      <c r="C38" s="131"/>
      <c r="D38" s="132" t="s">
        <v>86</v>
      </c>
      <c r="E38" s="155">
        <v>39232</v>
      </c>
      <c r="F38" s="134" t="s">
        <v>32</v>
      </c>
      <c r="G38" s="135" t="s">
        <v>78</v>
      </c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68"/>
      <c r="S38" s="133">
        <v>10</v>
      </c>
      <c r="T38" s="133"/>
      <c r="U38" s="29"/>
      <c r="V38" s="136"/>
    </row>
    <row r="39" spans="1:22" s="4" customFormat="1" ht="18" x14ac:dyDescent="0.25">
      <c r="A39" s="94">
        <v>17</v>
      </c>
      <c r="B39" s="29">
        <v>12</v>
      </c>
      <c r="C39" s="131"/>
      <c r="D39" s="132" t="s">
        <v>83</v>
      </c>
      <c r="E39" s="155">
        <v>39376</v>
      </c>
      <c r="F39" s="134" t="s">
        <v>43</v>
      </c>
      <c r="G39" s="135" t="s">
        <v>74</v>
      </c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68"/>
      <c r="S39" s="133">
        <v>11</v>
      </c>
      <c r="T39" s="133"/>
      <c r="U39" s="29"/>
      <c r="V39" s="136"/>
    </row>
    <row r="40" spans="1:22" s="4" customFormat="1" ht="18" x14ac:dyDescent="0.25">
      <c r="A40" s="94">
        <v>18</v>
      </c>
      <c r="B40" s="29">
        <v>4</v>
      </c>
      <c r="C40" s="131"/>
      <c r="D40" s="132" t="s">
        <v>75</v>
      </c>
      <c r="E40" s="155">
        <v>39712</v>
      </c>
      <c r="F40" s="134" t="s">
        <v>43</v>
      </c>
      <c r="G40" s="135" t="s">
        <v>124</v>
      </c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68"/>
      <c r="S40" s="133">
        <v>14</v>
      </c>
      <c r="T40" s="133"/>
      <c r="U40" s="29"/>
      <c r="V40" s="136"/>
    </row>
    <row r="41" spans="1:22" s="4" customFormat="1" ht="18" x14ac:dyDescent="0.25">
      <c r="A41" s="94">
        <v>19</v>
      </c>
      <c r="B41" s="29">
        <v>31</v>
      </c>
      <c r="C41" s="131"/>
      <c r="D41" s="132" t="s">
        <v>97</v>
      </c>
      <c r="E41" s="155">
        <v>39771</v>
      </c>
      <c r="F41" s="134" t="s">
        <v>43</v>
      </c>
      <c r="G41" s="135" t="s">
        <v>80</v>
      </c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68"/>
      <c r="S41" s="133">
        <v>17</v>
      </c>
      <c r="T41" s="133"/>
      <c r="U41" s="29"/>
      <c r="V41" s="136"/>
    </row>
    <row r="42" spans="1:22" s="4" customFormat="1" ht="18" x14ac:dyDescent="0.25">
      <c r="A42" s="94">
        <v>20</v>
      </c>
      <c r="B42" s="29">
        <v>2</v>
      </c>
      <c r="C42" s="131"/>
      <c r="D42" s="132" t="s">
        <v>88</v>
      </c>
      <c r="E42" s="155">
        <v>39548</v>
      </c>
      <c r="F42" s="134" t="s">
        <v>41</v>
      </c>
      <c r="G42" s="135" t="s">
        <v>89</v>
      </c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68"/>
      <c r="S42" s="133">
        <v>18</v>
      </c>
      <c r="T42" s="133"/>
      <c r="U42" s="29"/>
      <c r="V42" s="136"/>
    </row>
    <row r="43" spans="1:22" s="4" customFormat="1" ht="18" x14ac:dyDescent="0.25">
      <c r="A43" s="94">
        <v>21</v>
      </c>
      <c r="B43" s="29">
        <v>25</v>
      </c>
      <c r="C43" s="131"/>
      <c r="D43" s="132" t="s">
        <v>90</v>
      </c>
      <c r="E43" s="155">
        <v>39120</v>
      </c>
      <c r="F43" s="134" t="s">
        <v>43</v>
      </c>
      <c r="G43" s="135" t="s">
        <v>70</v>
      </c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68"/>
      <c r="S43" s="133">
        <v>19</v>
      </c>
      <c r="T43" s="133"/>
      <c r="U43" s="29"/>
      <c r="V43" s="136"/>
    </row>
    <row r="44" spans="1:22" s="4" customFormat="1" ht="18" x14ac:dyDescent="0.25">
      <c r="A44" s="94">
        <v>22</v>
      </c>
      <c r="B44" s="29">
        <v>37</v>
      </c>
      <c r="C44" s="131"/>
      <c r="D44" s="132" t="s">
        <v>94</v>
      </c>
      <c r="E44" s="155">
        <v>39744</v>
      </c>
      <c r="F44" s="134" t="s">
        <v>32</v>
      </c>
      <c r="G44" s="135" t="s">
        <v>78</v>
      </c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68"/>
      <c r="S44" s="133">
        <v>22</v>
      </c>
      <c r="T44" s="133"/>
      <c r="U44" s="29"/>
      <c r="V44" s="136"/>
    </row>
    <row r="45" spans="1:22" s="4" customFormat="1" ht="18" x14ac:dyDescent="0.25">
      <c r="A45" s="94">
        <v>23</v>
      </c>
      <c r="B45" s="29">
        <v>9</v>
      </c>
      <c r="C45" s="131"/>
      <c r="D45" s="132" t="s">
        <v>103</v>
      </c>
      <c r="E45" s="155">
        <v>39380</v>
      </c>
      <c r="F45" s="134" t="s">
        <v>41</v>
      </c>
      <c r="G45" s="135" t="s">
        <v>72</v>
      </c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68"/>
      <c r="S45" s="133">
        <v>23</v>
      </c>
      <c r="T45" s="133"/>
      <c r="U45" s="29"/>
      <c r="V45" s="136"/>
    </row>
    <row r="46" spans="1:22" s="4" customFormat="1" ht="18" x14ac:dyDescent="0.25">
      <c r="A46" s="94">
        <v>24</v>
      </c>
      <c r="B46" s="29">
        <v>34</v>
      </c>
      <c r="C46" s="131"/>
      <c r="D46" s="132" t="s">
        <v>92</v>
      </c>
      <c r="E46" s="155">
        <v>39296</v>
      </c>
      <c r="F46" s="134" t="s">
        <v>41</v>
      </c>
      <c r="G46" s="135" t="s">
        <v>80</v>
      </c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68"/>
      <c r="S46" s="133">
        <v>24</v>
      </c>
      <c r="T46" s="133"/>
      <c r="U46" s="29"/>
      <c r="V46" s="136"/>
    </row>
    <row r="47" spans="1:22" s="4" customFormat="1" ht="18" x14ac:dyDescent="0.25">
      <c r="A47" s="94">
        <v>25</v>
      </c>
      <c r="B47" s="29">
        <v>36</v>
      </c>
      <c r="C47" s="131"/>
      <c r="D47" s="132" t="s">
        <v>93</v>
      </c>
      <c r="E47" s="155">
        <v>39305</v>
      </c>
      <c r="F47" s="134" t="s">
        <v>41</v>
      </c>
      <c r="G47" s="135" t="s">
        <v>80</v>
      </c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68"/>
      <c r="S47" s="133">
        <v>25</v>
      </c>
      <c r="T47" s="133"/>
      <c r="U47" s="29"/>
      <c r="V47" s="136"/>
    </row>
    <row r="48" spans="1:22" s="4" customFormat="1" ht="18" x14ac:dyDescent="0.25">
      <c r="A48" s="94">
        <v>26</v>
      </c>
      <c r="B48" s="29">
        <v>20</v>
      </c>
      <c r="C48" s="131"/>
      <c r="D48" s="132" t="s">
        <v>95</v>
      </c>
      <c r="E48" s="155">
        <v>39294</v>
      </c>
      <c r="F48" s="134" t="s">
        <v>41</v>
      </c>
      <c r="G48" s="135" t="s">
        <v>96</v>
      </c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68"/>
      <c r="S48" s="133">
        <v>26</v>
      </c>
      <c r="T48" s="133"/>
      <c r="U48" s="29"/>
      <c r="V48" s="136"/>
    </row>
    <row r="49" spans="1:22" s="4" customFormat="1" ht="18" x14ac:dyDescent="0.25">
      <c r="A49" s="94" t="s">
        <v>136</v>
      </c>
      <c r="B49" s="29">
        <v>3</v>
      </c>
      <c r="C49" s="131"/>
      <c r="D49" s="132" t="s">
        <v>119</v>
      </c>
      <c r="E49" s="155">
        <v>39483</v>
      </c>
      <c r="F49" s="134" t="s">
        <v>32</v>
      </c>
      <c r="G49" s="135" t="s">
        <v>124</v>
      </c>
      <c r="H49" s="133">
        <v>3</v>
      </c>
      <c r="I49" s="133"/>
      <c r="J49" s="133">
        <v>3</v>
      </c>
      <c r="K49" s="133"/>
      <c r="L49" s="133"/>
      <c r="M49" s="133"/>
      <c r="N49" s="133"/>
      <c r="O49" s="133"/>
      <c r="P49" s="133"/>
      <c r="Q49" s="133"/>
      <c r="R49" s="167">
        <f t="shared" ref="R49" si="1">SUM(H49:Q49)</f>
        <v>6</v>
      </c>
      <c r="S49" s="133"/>
      <c r="T49" s="133"/>
      <c r="U49" s="29"/>
      <c r="V49" s="136"/>
    </row>
    <row r="50" spans="1:22" s="4" customFormat="1" ht="18" x14ac:dyDescent="0.25">
      <c r="A50" s="94" t="s">
        <v>136</v>
      </c>
      <c r="B50" s="29">
        <v>14</v>
      </c>
      <c r="C50" s="131"/>
      <c r="D50" s="132" t="s">
        <v>81</v>
      </c>
      <c r="E50" s="155">
        <v>39492</v>
      </c>
      <c r="F50" s="134" t="s">
        <v>32</v>
      </c>
      <c r="G50" s="135" t="s">
        <v>74</v>
      </c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29"/>
      <c r="V50" s="136"/>
    </row>
    <row r="51" spans="1:22" s="4" customFormat="1" ht="18" x14ac:dyDescent="0.25">
      <c r="A51" s="94" t="s">
        <v>136</v>
      </c>
      <c r="B51" s="29">
        <v>26</v>
      </c>
      <c r="C51" s="131"/>
      <c r="D51" s="132" t="s">
        <v>98</v>
      </c>
      <c r="E51" s="155">
        <v>39367</v>
      </c>
      <c r="F51" s="134" t="s">
        <v>43</v>
      </c>
      <c r="G51" s="135" t="s">
        <v>99</v>
      </c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29"/>
      <c r="V51" s="136"/>
    </row>
    <row r="52" spans="1:22" s="4" customFormat="1" ht="18" x14ac:dyDescent="0.25">
      <c r="A52" s="94" t="s">
        <v>136</v>
      </c>
      <c r="B52" s="29">
        <v>21</v>
      </c>
      <c r="C52" s="131"/>
      <c r="D52" s="132" t="s">
        <v>100</v>
      </c>
      <c r="E52" s="155">
        <v>39798</v>
      </c>
      <c r="F52" s="134" t="s">
        <v>41</v>
      </c>
      <c r="G52" s="135" t="s">
        <v>101</v>
      </c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29"/>
      <c r="V52" s="136"/>
    </row>
    <row r="53" spans="1:22" s="4" customFormat="1" ht="18" x14ac:dyDescent="0.25">
      <c r="A53" s="94" t="s">
        <v>136</v>
      </c>
      <c r="B53" s="29">
        <v>32</v>
      </c>
      <c r="C53" s="131"/>
      <c r="D53" s="132" t="s">
        <v>105</v>
      </c>
      <c r="E53" s="155">
        <v>39721</v>
      </c>
      <c r="F53" s="134" t="s">
        <v>43</v>
      </c>
      <c r="G53" s="135" t="s">
        <v>80</v>
      </c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29"/>
      <c r="V53" s="136"/>
    </row>
    <row r="54" spans="1:22" s="4" customFormat="1" ht="18" x14ac:dyDescent="0.25">
      <c r="A54" s="94" t="s">
        <v>136</v>
      </c>
      <c r="B54" s="29">
        <v>35</v>
      </c>
      <c r="C54" s="131"/>
      <c r="D54" s="132" t="s">
        <v>110</v>
      </c>
      <c r="E54" s="155">
        <v>39386</v>
      </c>
      <c r="F54" s="134" t="s">
        <v>43</v>
      </c>
      <c r="G54" s="135" t="s">
        <v>80</v>
      </c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29"/>
      <c r="V54" s="136"/>
    </row>
    <row r="55" spans="1:22" s="4" customFormat="1" ht="18" x14ac:dyDescent="0.25">
      <c r="A55" s="94" t="s">
        <v>136</v>
      </c>
      <c r="B55" s="29">
        <v>8</v>
      </c>
      <c r="C55" s="131"/>
      <c r="D55" s="132" t="s">
        <v>111</v>
      </c>
      <c r="E55" s="155">
        <v>39609</v>
      </c>
      <c r="F55" s="134" t="s">
        <v>43</v>
      </c>
      <c r="G55" s="135" t="s">
        <v>72</v>
      </c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29"/>
      <c r="V55" s="136"/>
    </row>
    <row r="56" spans="1:22" s="4" customFormat="1" ht="18" x14ac:dyDescent="0.25">
      <c r="A56" s="94" t="s">
        <v>136</v>
      </c>
      <c r="B56" s="29">
        <v>44</v>
      </c>
      <c r="C56" s="131"/>
      <c r="D56" s="132" t="s">
        <v>114</v>
      </c>
      <c r="E56" s="155">
        <v>39722</v>
      </c>
      <c r="F56" s="134" t="s">
        <v>43</v>
      </c>
      <c r="G56" s="135" t="s">
        <v>80</v>
      </c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29"/>
      <c r="V56" s="136"/>
    </row>
    <row r="57" spans="1:22" s="4" customFormat="1" ht="18" x14ac:dyDescent="0.25">
      <c r="A57" s="94" t="s">
        <v>136</v>
      </c>
      <c r="B57" s="29">
        <v>38</v>
      </c>
      <c r="C57" s="131"/>
      <c r="D57" s="132" t="s">
        <v>117</v>
      </c>
      <c r="E57" s="155">
        <v>39311</v>
      </c>
      <c r="F57" s="134" t="s">
        <v>43</v>
      </c>
      <c r="G57" s="135" t="s">
        <v>80</v>
      </c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29"/>
      <c r="V57" s="136"/>
    </row>
    <row r="58" spans="1:22" s="4" customFormat="1" ht="18" x14ac:dyDescent="0.25">
      <c r="A58" s="94" t="s">
        <v>136</v>
      </c>
      <c r="B58" s="29">
        <v>41</v>
      </c>
      <c r="C58" s="131"/>
      <c r="D58" s="132" t="s">
        <v>120</v>
      </c>
      <c r="E58" s="155">
        <v>39230</v>
      </c>
      <c r="F58" s="134" t="s">
        <v>41</v>
      </c>
      <c r="G58" s="135" t="s">
        <v>121</v>
      </c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29"/>
      <c r="V58" s="136"/>
    </row>
    <row r="59" spans="1:22" s="4" customFormat="1" ht="18" x14ac:dyDescent="0.25">
      <c r="A59" s="94" t="s">
        <v>136</v>
      </c>
      <c r="B59" s="29">
        <v>39</v>
      </c>
      <c r="C59" s="131"/>
      <c r="D59" s="132" t="s">
        <v>118</v>
      </c>
      <c r="E59" s="155">
        <v>39608</v>
      </c>
      <c r="F59" s="134" t="s">
        <v>43</v>
      </c>
      <c r="G59" s="135" t="s">
        <v>80</v>
      </c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29"/>
      <c r="V59" s="136"/>
    </row>
    <row r="60" spans="1:22" s="4" customFormat="1" ht="18" x14ac:dyDescent="0.25">
      <c r="A60" s="94" t="s">
        <v>136</v>
      </c>
      <c r="B60" s="29">
        <v>40</v>
      </c>
      <c r="C60" s="131"/>
      <c r="D60" s="132" t="s">
        <v>115</v>
      </c>
      <c r="E60" s="155">
        <v>39332</v>
      </c>
      <c r="F60" s="134" t="s">
        <v>43</v>
      </c>
      <c r="G60" s="135" t="s">
        <v>116</v>
      </c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29"/>
      <c r="V60" s="136"/>
    </row>
    <row r="61" spans="1:22" s="4" customFormat="1" ht="18" x14ac:dyDescent="0.25">
      <c r="A61" s="94" t="s">
        <v>136</v>
      </c>
      <c r="B61" s="29">
        <v>33</v>
      </c>
      <c r="C61" s="131"/>
      <c r="D61" s="132" t="s">
        <v>107</v>
      </c>
      <c r="E61" s="155">
        <v>39584</v>
      </c>
      <c r="F61" s="134" t="s">
        <v>43</v>
      </c>
      <c r="G61" s="135" t="s">
        <v>80</v>
      </c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29"/>
      <c r="V61" s="136"/>
    </row>
    <row r="62" spans="1:22" s="4" customFormat="1" ht="18" x14ac:dyDescent="0.25">
      <c r="A62" s="94" t="s">
        <v>136</v>
      </c>
      <c r="B62" s="29">
        <v>27</v>
      </c>
      <c r="C62" s="131"/>
      <c r="D62" s="132" t="s">
        <v>108</v>
      </c>
      <c r="E62" s="155">
        <v>39344</v>
      </c>
      <c r="F62" s="134" t="s">
        <v>43</v>
      </c>
      <c r="G62" s="135" t="s">
        <v>80</v>
      </c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29"/>
      <c r="V62" s="136"/>
    </row>
    <row r="63" spans="1:22" s="4" customFormat="1" ht="18" x14ac:dyDescent="0.25">
      <c r="A63" s="94" t="s">
        <v>136</v>
      </c>
      <c r="B63" s="29">
        <v>7</v>
      </c>
      <c r="C63" s="131"/>
      <c r="D63" s="132" t="s">
        <v>113</v>
      </c>
      <c r="E63" s="155">
        <v>39152</v>
      </c>
      <c r="F63" s="134" t="s">
        <v>41</v>
      </c>
      <c r="G63" s="135" t="s">
        <v>72</v>
      </c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29"/>
      <c r="V63" s="136"/>
    </row>
    <row r="64" spans="1:22" s="4" customFormat="1" ht="18" x14ac:dyDescent="0.25">
      <c r="A64" s="94" t="s">
        <v>136</v>
      </c>
      <c r="B64" s="29">
        <v>28</v>
      </c>
      <c r="C64" s="131"/>
      <c r="D64" s="132" t="s">
        <v>109</v>
      </c>
      <c r="E64" s="155">
        <v>39550</v>
      </c>
      <c r="F64" s="134" t="s">
        <v>43</v>
      </c>
      <c r="G64" s="135" t="s">
        <v>80</v>
      </c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29"/>
      <c r="V64" s="136"/>
    </row>
    <row r="65" spans="1:22" s="4" customFormat="1" ht="18.600000000000001" thickBot="1" x14ac:dyDescent="0.3">
      <c r="A65" s="105" t="s">
        <v>136</v>
      </c>
      <c r="B65" s="97">
        <v>29</v>
      </c>
      <c r="C65" s="137"/>
      <c r="D65" s="138" t="s">
        <v>106</v>
      </c>
      <c r="E65" s="156">
        <v>39628</v>
      </c>
      <c r="F65" s="140" t="s">
        <v>43</v>
      </c>
      <c r="G65" s="141" t="s">
        <v>80</v>
      </c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97"/>
      <c r="V65" s="142"/>
    </row>
    <row r="66" spans="1:22" ht="8.25" customHeight="1" thickTop="1" thickBot="1" x14ac:dyDescent="0.3">
      <c r="A66" s="127"/>
      <c r="B66" s="128"/>
      <c r="C66" s="128"/>
      <c r="D66" s="127"/>
      <c r="E66" s="129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</row>
    <row r="67" spans="1:22" ht="15" thickTop="1" x14ac:dyDescent="0.25">
      <c r="A67" s="222" t="s">
        <v>4</v>
      </c>
      <c r="B67" s="186"/>
      <c r="C67" s="186"/>
      <c r="D67" s="186"/>
      <c r="E67" s="186"/>
      <c r="F67" s="186"/>
      <c r="G67" s="186"/>
      <c r="H67" s="186" t="s">
        <v>5</v>
      </c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7"/>
    </row>
    <row r="68" spans="1:22" ht="14.4" x14ac:dyDescent="0.25">
      <c r="A68" s="106" t="s">
        <v>125</v>
      </c>
      <c r="B68" s="22"/>
      <c r="C68" s="143"/>
      <c r="D68" s="22"/>
      <c r="E68" s="144"/>
      <c r="F68" s="22"/>
      <c r="G68" s="59"/>
      <c r="S68" s="38" t="s">
        <v>33</v>
      </c>
      <c r="T68" s="104">
        <v>12</v>
      </c>
      <c r="U68" s="50" t="s">
        <v>31</v>
      </c>
      <c r="V68" s="58">
        <f>COUNTIF(F2:F65,"ЗМС")</f>
        <v>0</v>
      </c>
    </row>
    <row r="69" spans="1:22" ht="14.4" x14ac:dyDescent="0.25">
      <c r="A69" s="154" t="s">
        <v>135</v>
      </c>
      <c r="B69" s="145"/>
      <c r="C69" s="146"/>
      <c r="D69" s="145"/>
      <c r="E69" s="147"/>
      <c r="F69" s="145"/>
      <c r="G69" s="61"/>
      <c r="S69" s="39" t="s">
        <v>26</v>
      </c>
      <c r="T69" s="104">
        <f>T70+T75</f>
        <v>43</v>
      </c>
      <c r="U69" s="50" t="s">
        <v>20</v>
      </c>
      <c r="V69" s="58">
        <f>COUNTIF(F2:F65,"МСМК")</f>
        <v>0</v>
      </c>
    </row>
    <row r="70" spans="1:22" ht="14.4" x14ac:dyDescent="0.25">
      <c r="A70" s="154" t="s">
        <v>127</v>
      </c>
      <c r="B70" s="145"/>
      <c r="C70" s="145"/>
      <c r="D70" s="145"/>
      <c r="E70" s="147"/>
      <c r="F70" s="145"/>
      <c r="G70" s="61"/>
      <c r="S70" s="39" t="s">
        <v>27</v>
      </c>
      <c r="T70" s="104">
        <f>T71+T72+T73+T74</f>
        <v>43</v>
      </c>
      <c r="U70" s="50" t="s">
        <v>23</v>
      </c>
      <c r="V70" s="58">
        <f>COUNTIF(F2:F65,"МС")</f>
        <v>0</v>
      </c>
    </row>
    <row r="71" spans="1:22" ht="14.4" x14ac:dyDescent="0.25">
      <c r="A71" s="154" t="s">
        <v>128</v>
      </c>
      <c r="B71" s="145"/>
      <c r="C71" s="145"/>
      <c r="D71" s="145"/>
      <c r="E71" s="147"/>
      <c r="F71" s="145"/>
      <c r="G71" s="61"/>
      <c r="S71" s="39" t="s">
        <v>28</v>
      </c>
      <c r="T71" s="104">
        <f>COUNT(A23:A65)</f>
        <v>26</v>
      </c>
      <c r="U71" s="50" t="s">
        <v>32</v>
      </c>
      <c r="V71" s="58">
        <f>COUNTIF(F2:F65,"КМС")</f>
        <v>12</v>
      </c>
    </row>
    <row r="72" spans="1:22" ht="14.4" x14ac:dyDescent="0.25">
      <c r="A72" s="149"/>
      <c r="B72" s="1"/>
      <c r="D72" s="145"/>
      <c r="E72" s="147"/>
      <c r="F72" s="145"/>
      <c r="G72" s="61"/>
      <c r="S72" s="39" t="s">
        <v>29</v>
      </c>
      <c r="T72" s="104">
        <f>COUNTIF(A23:A65,"НФ")</f>
        <v>17</v>
      </c>
      <c r="U72" s="50" t="s">
        <v>41</v>
      </c>
      <c r="V72" s="58">
        <f>COUNTIF(F2:F65,"1 СР")</f>
        <v>15</v>
      </c>
    </row>
    <row r="73" spans="1:22" ht="14.4" x14ac:dyDescent="0.25">
      <c r="A73" s="148"/>
      <c r="B73" s="145"/>
      <c r="C73" s="145"/>
      <c r="D73" s="145"/>
      <c r="E73" s="147"/>
      <c r="F73" s="145"/>
      <c r="G73" s="61"/>
      <c r="S73" s="39" t="s">
        <v>34</v>
      </c>
      <c r="T73" s="104">
        <f>COUNTIF(A22:A65,"ДСКВ")</f>
        <v>0</v>
      </c>
      <c r="U73" s="50" t="s">
        <v>43</v>
      </c>
      <c r="V73" s="58">
        <f>COUNTIF(F2:F65,"2 СР")</f>
        <v>16</v>
      </c>
    </row>
    <row r="74" spans="1:22" ht="14.4" x14ac:dyDescent="0.25">
      <c r="A74" s="150"/>
      <c r="B74" s="12"/>
      <c r="C74" s="12"/>
      <c r="D74" s="145"/>
      <c r="E74" s="147"/>
      <c r="F74" s="145"/>
      <c r="G74" s="61"/>
      <c r="R74" s="63"/>
      <c r="S74" s="39" t="s">
        <v>30</v>
      </c>
      <c r="T74" s="104">
        <f>COUNTIF(A22:A65,"НС")</f>
        <v>0</v>
      </c>
      <c r="U74" s="50" t="s">
        <v>45</v>
      </c>
      <c r="V74" s="58">
        <f>COUNTIF(F1:F65,"3 СР")</f>
        <v>0</v>
      </c>
    </row>
    <row r="75" spans="1:22" ht="4.5" customHeight="1" x14ac:dyDescent="0.25">
      <c r="A75" s="151"/>
      <c r="B75" s="15"/>
      <c r="C75" s="15"/>
      <c r="D75" s="9"/>
      <c r="E75" s="152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U75" s="9"/>
      <c r="V75" s="153"/>
    </row>
    <row r="76" spans="1:22" ht="15.6" x14ac:dyDescent="0.25">
      <c r="A76" s="220" t="s">
        <v>130</v>
      </c>
      <c r="B76" s="189"/>
      <c r="C76" s="189"/>
      <c r="D76" s="189"/>
      <c r="E76" s="189"/>
      <c r="F76" s="189" t="s">
        <v>11</v>
      </c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85"/>
      <c r="S76" s="189" t="s">
        <v>3</v>
      </c>
      <c r="T76" s="189"/>
      <c r="U76" s="189"/>
      <c r="V76" s="190"/>
    </row>
    <row r="77" spans="1:22" x14ac:dyDescent="0.25">
      <c r="A77" s="221"/>
      <c r="B77" s="170"/>
      <c r="C77" s="170"/>
      <c r="D77" s="170"/>
      <c r="E77" s="170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86"/>
      <c r="S77" s="191"/>
      <c r="T77" s="191"/>
      <c r="U77" s="191"/>
      <c r="V77" s="192"/>
    </row>
    <row r="78" spans="1:22" x14ac:dyDescent="0.25">
      <c r="A78" s="83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7"/>
    </row>
    <row r="79" spans="1:22" x14ac:dyDescent="0.25">
      <c r="A79" s="83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7"/>
    </row>
    <row r="80" spans="1:22" x14ac:dyDescent="0.25">
      <c r="A80" s="83"/>
      <c r="D80" s="82"/>
      <c r="E80" s="67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7"/>
    </row>
    <row r="81" spans="1:22" x14ac:dyDescent="0.25">
      <c r="A81" s="83"/>
      <c r="D81" s="82"/>
      <c r="E81" s="67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7"/>
    </row>
    <row r="82" spans="1:22" ht="16.2" thickBot="1" x14ac:dyDescent="0.3">
      <c r="A82" s="219" t="str">
        <f>G19</f>
        <v>ТРУШИН Б.К. (ВК, г. САРАТОВ)</v>
      </c>
      <c r="B82" s="174"/>
      <c r="C82" s="174"/>
      <c r="D82" s="174"/>
      <c r="E82" s="174"/>
      <c r="F82" s="174" t="str">
        <f>G17</f>
        <v xml:space="preserve"> ВОСТРУХИН М.Н. (ВК, г. САРАТОВ)</v>
      </c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84"/>
      <c r="S82" s="174" t="str">
        <f>G18</f>
        <v>ГАЙДАРЕНКО С.С. (1К, г. САРАТОВ)</v>
      </c>
      <c r="T82" s="174"/>
      <c r="U82" s="174"/>
      <c r="V82" s="175"/>
    </row>
    <row r="83" spans="1:22" ht="14.4" thickTop="1" x14ac:dyDescent="0.25"/>
    <row r="95" spans="1:22" x14ac:dyDescent="0.25">
      <c r="A95" s="37"/>
    </row>
    <row r="96" spans="1:22" x14ac:dyDescent="0.25">
      <c r="A96" s="37"/>
    </row>
    <row r="97" spans="1:1" x14ac:dyDescent="0.25">
      <c r="A97" s="37"/>
    </row>
    <row r="98" spans="1:1" x14ac:dyDescent="0.25">
      <c r="A98" s="37"/>
    </row>
    <row r="99" spans="1:1" x14ac:dyDescent="0.25">
      <c r="A99" s="38"/>
    </row>
  </sheetData>
  <mergeCells count="38">
    <mergeCell ref="A82:E82"/>
    <mergeCell ref="F82:Q82"/>
    <mergeCell ref="S82:V82"/>
    <mergeCell ref="T21:T22"/>
    <mergeCell ref="A76:E76"/>
    <mergeCell ref="F76:Q76"/>
    <mergeCell ref="S76:V76"/>
    <mergeCell ref="A77:E77"/>
    <mergeCell ref="F77:Q77"/>
    <mergeCell ref="S77:V77"/>
    <mergeCell ref="R21:R22"/>
    <mergeCell ref="S21:S22"/>
    <mergeCell ref="U21:U22"/>
    <mergeCell ref="V21:V22"/>
    <mergeCell ref="A67:G67"/>
    <mergeCell ref="H67:V67"/>
    <mergeCell ref="A15:G15"/>
    <mergeCell ref="H15:V15"/>
    <mergeCell ref="A21:A22"/>
    <mergeCell ref="B21:B22"/>
    <mergeCell ref="C21:C22"/>
    <mergeCell ref="D21:D22"/>
    <mergeCell ref="E21:E22"/>
    <mergeCell ref="F21:F22"/>
    <mergeCell ref="G21:G22"/>
    <mergeCell ref="H21:Q21"/>
    <mergeCell ref="A12:V12"/>
    <mergeCell ref="A1:V1"/>
    <mergeCell ref="A2:V2"/>
    <mergeCell ref="A3:V3"/>
    <mergeCell ref="A4:V4"/>
    <mergeCell ref="A5:V5"/>
    <mergeCell ref="A6:V6"/>
    <mergeCell ref="A7:V7"/>
    <mergeCell ref="A8:V8"/>
    <mergeCell ref="A9:V9"/>
    <mergeCell ref="A10:V10"/>
    <mergeCell ref="A11:V11"/>
  </mergeCells>
  <conditionalFormatting sqref="B1:B1048576">
    <cfRule type="duplicateValues" dxfId="1" priority="1"/>
  </conditionalFormatting>
  <conditionalFormatting sqref="R76:R1048576 R1:R20 T21 R50:R67 S21:S48">
    <cfRule type="duplicateValues" dxfId="0" priority="6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индивидуальная гонка</vt:lpstr>
      <vt:lpstr>групповая гонка</vt:lpstr>
      <vt:lpstr>критериум</vt:lpstr>
      <vt:lpstr>'групповая гонка'!Заголовки_для_печати</vt:lpstr>
      <vt:lpstr>'индивидуальная гонка'!Заголовки_для_печати</vt:lpstr>
      <vt:lpstr>'групповая гонка'!Область_печати</vt:lpstr>
      <vt:lpstr>'индивидуальная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2023-04-29T11:17:31Z</cp:lastPrinted>
  <dcterms:created xsi:type="dcterms:W3CDTF">1996-10-08T23:32:33Z</dcterms:created>
  <dcterms:modified xsi:type="dcterms:W3CDTF">2023-09-12T09:13:53Z</dcterms:modified>
</cp:coreProperties>
</file>