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рсен\Desktop\2022 трек\"/>
    </mc:Choice>
  </mc:AlternateContent>
  <bookViews>
    <workbookView xWindow="0" yWindow="0" windowWidth="20490" windowHeight="7755" tabRatio="789"/>
  </bookViews>
  <sheets>
    <sheet name="гит 200 м с хода" sheetId="100" r:id="rId1"/>
  </sheets>
  <definedNames>
    <definedName name="_xlnm.Print_Area" localSheetId="0">'гит 200 м с хода'!$A$1:$M$106</definedName>
  </definedNames>
  <calcPr calcId="152511" refMode="R1C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24" i="100" l="1"/>
  <c r="K25" i="100"/>
  <c r="K26" i="100"/>
  <c r="K27" i="100"/>
  <c r="K28" i="100"/>
  <c r="K29" i="100"/>
  <c r="K30" i="100"/>
  <c r="K31" i="100"/>
  <c r="K32" i="100"/>
  <c r="K33" i="100"/>
  <c r="K34" i="100"/>
  <c r="K35" i="100"/>
  <c r="K36" i="100"/>
  <c r="K37" i="100"/>
  <c r="K38" i="100"/>
  <c r="K39" i="100"/>
  <c r="K40" i="100"/>
  <c r="K41" i="100"/>
  <c r="K42" i="100"/>
  <c r="K43" i="100"/>
  <c r="K44" i="100"/>
  <c r="K45" i="100"/>
  <c r="K46" i="100"/>
  <c r="K47" i="100"/>
  <c r="K48" i="100"/>
  <c r="K49" i="100"/>
  <c r="K50" i="100"/>
  <c r="K51" i="100"/>
  <c r="K52" i="100"/>
  <c r="K53" i="100"/>
  <c r="K54" i="100"/>
  <c r="K55" i="100"/>
  <c r="K56" i="100"/>
  <c r="K57" i="100"/>
  <c r="K58" i="100"/>
  <c r="K59" i="100"/>
  <c r="K60" i="100"/>
  <c r="K61" i="100"/>
  <c r="K62" i="100"/>
  <c r="K63" i="100"/>
  <c r="K64" i="100"/>
  <c r="K65" i="100"/>
  <c r="K66" i="100"/>
  <c r="K67" i="100"/>
  <c r="K68" i="100"/>
  <c r="K69" i="100"/>
  <c r="K70" i="100"/>
  <c r="K71" i="100"/>
  <c r="K72" i="100"/>
  <c r="K73" i="100"/>
  <c r="K74" i="100"/>
  <c r="K75" i="100"/>
  <c r="K76" i="100"/>
  <c r="K77" i="100"/>
  <c r="K78" i="100"/>
  <c r="K79" i="100"/>
  <c r="K80" i="100"/>
  <c r="K81" i="100"/>
  <c r="K82" i="100"/>
  <c r="K83" i="100"/>
  <c r="K84" i="100"/>
  <c r="K85" i="100"/>
  <c r="K86" i="100"/>
  <c r="K87" i="100"/>
  <c r="K88" i="100"/>
  <c r="K89" i="100"/>
  <c r="K23" i="100"/>
  <c r="J25" i="100"/>
  <c r="J26" i="100"/>
  <c r="J27" i="100"/>
  <c r="J28" i="100"/>
  <c r="J29" i="100"/>
  <c r="J30" i="100"/>
  <c r="J31" i="100"/>
  <c r="J32" i="100"/>
  <c r="J33" i="100"/>
  <c r="J34" i="100"/>
  <c r="J35" i="100"/>
  <c r="J36" i="100"/>
  <c r="J37" i="100"/>
  <c r="J38" i="100"/>
  <c r="J39" i="100"/>
  <c r="J40" i="100"/>
  <c r="J41" i="100"/>
  <c r="J42" i="100"/>
  <c r="J43" i="100"/>
  <c r="J44" i="100"/>
  <c r="J45" i="100"/>
  <c r="J46" i="100"/>
  <c r="J47" i="100"/>
  <c r="J48" i="100"/>
  <c r="J49" i="100"/>
  <c r="J50" i="100"/>
  <c r="J51" i="100"/>
  <c r="J52" i="100"/>
  <c r="J53" i="100"/>
  <c r="J54" i="100"/>
  <c r="J55" i="100"/>
  <c r="J56" i="100"/>
  <c r="J57" i="100"/>
  <c r="J58" i="100"/>
  <c r="J59" i="100"/>
  <c r="J60" i="100"/>
  <c r="J61" i="100"/>
  <c r="J62" i="100"/>
  <c r="J63" i="100"/>
  <c r="J64" i="100"/>
  <c r="J65" i="100"/>
  <c r="J66" i="100"/>
  <c r="J67" i="100"/>
  <c r="J68" i="100"/>
  <c r="J69" i="100"/>
  <c r="J70" i="100"/>
  <c r="J71" i="100"/>
  <c r="J72" i="100"/>
  <c r="J73" i="100"/>
  <c r="J74" i="100"/>
  <c r="J75" i="100"/>
  <c r="J76" i="100"/>
  <c r="J77" i="100"/>
  <c r="J78" i="100"/>
  <c r="J79" i="100"/>
  <c r="J80" i="100"/>
  <c r="J81" i="100"/>
  <c r="J82" i="100"/>
  <c r="J83" i="100"/>
  <c r="J84" i="100"/>
  <c r="J85" i="100"/>
  <c r="J86" i="100"/>
  <c r="J87" i="100"/>
  <c r="J88" i="100"/>
  <c r="J24" i="100" l="1"/>
  <c r="J89" i="100" l="1"/>
  <c r="K106" i="100"/>
  <c r="H106" i="100"/>
  <c r="E106" i="100"/>
  <c r="I98" i="100"/>
  <c r="M98" i="100"/>
  <c r="I97" i="100"/>
  <c r="M97" i="100"/>
  <c r="M96" i="100"/>
  <c r="I96" i="100"/>
  <c r="M95" i="100"/>
  <c r="I95" i="100"/>
  <c r="M94" i="100"/>
  <c r="M93" i="100"/>
  <c r="M92" i="100"/>
  <c r="I94" i="100" l="1"/>
  <c r="I93" i="100" s="1"/>
</calcChain>
</file>

<file path=xl/sharedStrings.xml><?xml version="1.0" encoding="utf-8"?>
<sst xmlns="http://schemas.openxmlformats.org/spreadsheetml/2006/main" count="339" uniqueCount="213">
  <si>
    <t>Министерство спорта Российской Федерации</t>
  </si>
  <si>
    <t>ТЕХНИЧЕСКИЕ ДАННЫЕ ТРАССЫ:</t>
  </si>
  <si>
    <t>ФАМИЛИЯ ИМЯ</t>
  </si>
  <si>
    <t>ТЕХНИЧЕСКИЙ ДЕЛЕГАТ</t>
  </si>
  <si>
    <t>ГЛАВНЫЙ СЕКРЕТАРЬ</t>
  </si>
  <si>
    <t>ПОГОДНЫЕ УСЛОВИЯ</t>
  </si>
  <si>
    <t>СТАТИСТИКА ГОНКИ</t>
  </si>
  <si>
    <t>МЕСТО</t>
  </si>
  <si>
    <t>РЕЗУЛЬТАТ</t>
  </si>
  <si>
    <t>РАЗРЯД,
ЗВАНИЕ</t>
  </si>
  <si>
    <t>ИНФОРМАЦИЯ О ЖЮРИ И ГСК СОРЕВНОВАНИЙ: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</si>
  <si>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</si>
  <si>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</si>
  <si>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</si>
  <si>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</si>
  <si>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</si>
  <si>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</si>
  <si>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по велосипедному спорту</t>
  </si>
  <si>
    <t>ТЕХНИЧЕСКИЙ ДЕЛЕГАТ ФВСР:</t>
  </si>
  <si>
    <t>ГЛАВНЫЙ СУДЬЯ:</t>
  </si>
  <si>
    <t>ГЛАВНЫЙ СЕКРЕТАРЬ:</t>
  </si>
  <si>
    <t>МСМК</t>
  </si>
  <si>
    <t>ИТОГОВЫЙ ПРОТОКОЛ</t>
  </si>
  <si>
    <t>СКОРОСТЬ км/ч</t>
  </si>
  <si>
    <t>МС</t>
  </si>
  <si>
    <t>ВЫПОЛНЕНИЕ НТУ ЕВСК</t>
  </si>
  <si>
    <t>ОТСТАВАНИЕ</t>
  </si>
  <si>
    <t>Заявлено</t>
  </si>
  <si>
    <t>Стартовало</t>
  </si>
  <si>
    <t>Финишировало</t>
  </si>
  <si>
    <t>Н. финишировало</t>
  </si>
  <si>
    <t>Н. стартовало</t>
  </si>
  <si>
    <t>ЗМС</t>
  </si>
  <si>
    <t>КМС</t>
  </si>
  <si>
    <t>Субъектов РФ</t>
  </si>
  <si>
    <t>Дисквалифицировано</t>
  </si>
  <si>
    <t>ДАТА РОЖД.</t>
  </si>
  <si>
    <t>UCI ID</t>
  </si>
  <si>
    <t>ДИСТАНЦИЯ: ДЛИНА КРУГА/КРУГОВ</t>
  </si>
  <si>
    <t>1 СР</t>
  </si>
  <si>
    <t/>
  </si>
  <si>
    <t>2 СР</t>
  </si>
  <si>
    <t>3 СР</t>
  </si>
  <si>
    <t xml:space="preserve">Влажность: </t>
  </si>
  <si>
    <t xml:space="preserve">Ветер: </t>
  </si>
  <si>
    <t>ПЕРВЕНСТВО РОССИИ</t>
  </si>
  <si>
    <t>Удмуртская Республика</t>
  </si>
  <si>
    <t>Санкт-Петербург</t>
  </si>
  <si>
    <t>СУДЬЯ НА ФИНИШЕ</t>
  </si>
  <si>
    <t>Департамент спорта города Москвы</t>
  </si>
  <si>
    <t>РСОО "Федерация велосипедного спорта в городе Москве"</t>
  </si>
  <si>
    <t>МЕСТО ПРОВЕДЕНИЯ: г. Москва</t>
  </si>
  <si>
    <t>ГНИДЕНКО В.Н. (ВК, г.Тула)</t>
  </si>
  <si>
    <t>БЕЛОБОРОДОВА О.В. (1к., г.Москва)</t>
  </si>
  <si>
    <t>КОЛЕДЕНКОВ А.Н. (1 к., г.Москва)</t>
  </si>
  <si>
    <t>НАЗВАНИЕ ТРАССЫ / РЕГ. НОМЕР: АО "СЦП "Крылатское" ЦЦЮ ЮЦЦ</t>
  </si>
  <si>
    <t>ПОКРЫТИЕ ТРЕКА: дерево</t>
  </si>
  <si>
    <t>ДЛИНА ТРЕКА: 333 м</t>
  </si>
  <si>
    <t>ДАТА ПРОВЕДЕНИЯ: 22-26 июня 2022 года</t>
  </si>
  <si>
    <t>НАЧАЛО ГОНКИ:</t>
  </si>
  <si>
    <t>ОКОНЧАНИЕ ГОНКИ:</t>
  </si>
  <si>
    <t>№ ЕКП 2022: 4952</t>
  </si>
  <si>
    <t>№ ВРВС: 0080221811Я</t>
  </si>
  <si>
    <t>РЕЗУЛЬТАТ НА ОТРЕЗКЕ</t>
  </si>
  <si>
    <t>100 М</t>
  </si>
  <si>
    <t>Температура:</t>
  </si>
  <si>
    <t>Осадки:</t>
  </si>
  <si>
    <t>Москва</t>
  </si>
  <si>
    <t>Тульская область</t>
  </si>
  <si>
    <t>Республика Адыгея</t>
  </si>
  <si>
    <t>Московская область</t>
  </si>
  <si>
    <t>06.05.2007</t>
  </si>
  <si>
    <t>Краснодарский край</t>
  </si>
  <si>
    <t>23.04.2007</t>
  </si>
  <si>
    <t>Пензенская область</t>
  </si>
  <si>
    <t>трек - гит с ходу 200 м</t>
  </si>
  <si>
    <t>Юноши 15-16 лет</t>
  </si>
  <si>
    <t>БЫКОВСКИЙ Никита</t>
  </si>
  <si>
    <t>19.07.2006</t>
  </si>
  <si>
    <t>АМЕЛИН Даниил</t>
  </si>
  <si>
    <t>12.04.2006</t>
  </si>
  <si>
    <t>АФАНАСЬЕВ Никита</t>
  </si>
  <si>
    <t>08.02.2006</t>
  </si>
  <si>
    <t>ЗЛОТКО Иван</t>
  </si>
  <si>
    <t>06.06.2006</t>
  </si>
  <si>
    <t>ТЕНЬКОВ Алексей</t>
  </si>
  <si>
    <t>17.12.2006</t>
  </si>
  <si>
    <t>ЦВЕТКОВ Артем</t>
  </si>
  <si>
    <t>01.08.2007</t>
  </si>
  <si>
    <t>СТОРОЖЕВ Александр</t>
  </si>
  <si>
    <t>18.03.2006</t>
  </si>
  <si>
    <t>КИСЛИЦИН Николай</t>
  </si>
  <si>
    <t>01.07.2006</t>
  </si>
  <si>
    <t>ГРИГОРЬЕВ Сократ</t>
  </si>
  <si>
    <t>24.05.2007</t>
  </si>
  <si>
    <t>КИРИЛЬЦЕВТимур</t>
  </si>
  <si>
    <t>08.10.2007</t>
  </si>
  <si>
    <t>ПОЛЯКОВ Кирилл</t>
  </si>
  <si>
    <t>21.03.2006</t>
  </si>
  <si>
    <t>БУСЛАЕВ Артем</t>
  </si>
  <si>
    <t>05.06.2007</t>
  </si>
  <si>
    <t>КОРОЛЬКОВ Павел</t>
  </si>
  <si>
    <t>10.12.2006</t>
  </si>
  <si>
    <t>ГАШЕЧЕВ Сергей</t>
  </si>
  <si>
    <t>23.01.2006</t>
  </si>
  <si>
    <t>ПРИДАТЧЕНКО Егор</t>
  </si>
  <si>
    <t>25.08.2006</t>
  </si>
  <si>
    <t>Омская область</t>
  </si>
  <si>
    <t>СМИРНОВ Роман</t>
  </si>
  <si>
    <t>04.11.2007</t>
  </si>
  <si>
    <t>КОНДАУРОВ Иван</t>
  </si>
  <si>
    <t>19.04.2006</t>
  </si>
  <si>
    <t>АГАФОНОВ Егор</t>
  </si>
  <si>
    <t>12.05.2006</t>
  </si>
  <si>
    <t>ГУРЖИЙ Иван</t>
  </si>
  <si>
    <t>02.09.2006</t>
  </si>
  <si>
    <t>ВЫСОКОСОВ Александр</t>
  </si>
  <si>
    <t>03.02.2007</t>
  </si>
  <si>
    <t>КУЗЬМИН Кирилл</t>
  </si>
  <si>
    <t>22.03.2006</t>
  </si>
  <si>
    <t>МИХАЙЛОВ Андрей</t>
  </si>
  <si>
    <t>25.09.2007</t>
  </si>
  <si>
    <t>МЕРЕМЕРЕНКО Дмитрий</t>
  </si>
  <si>
    <t>14.04.2006</t>
  </si>
  <si>
    <t>РУДАКОВ Егор</t>
  </si>
  <si>
    <t>12.07.2006</t>
  </si>
  <si>
    <t>МАСТЮГИН Максим</t>
  </si>
  <si>
    <t>07.03.2007</t>
  </si>
  <si>
    <t>ВАСИЛЬЕВ Тимофей</t>
  </si>
  <si>
    <t>11.04.2007</t>
  </si>
  <si>
    <t>ПУЧЕНКИН Артем</t>
  </si>
  <si>
    <t>16.12.2007</t>
  </si>
  <si>
    <t>ЕПИХИН Александр</t>
  </si>
  <si>
    <t>16.07.2008</t>
  </si>
  <si>
    <t>ЩЕПИЛОВ Лев</t>
  </si>
  <si>
    <t>03.09.2007</t>
  </si>
  <si>
    <t>САРОЯН Артур</t>
  </si>
  <si>
    <t>12.11.2006</t>
  </si>
  <si>
    <t>ПЕТРИЧИН Лев</t>
  </si>
  <si>
    <t>06.10.2008</t>
  </si>
  <si>
    <t>ПОЛЕХИН Артем</t>
  </si>
  <si>
    <t>28.03.2006</t>
  </si>
  <si>
    <t>СОЗИНОВ Владислав</t>
  </si>
  <si>
    <t>10.09.2006</t>
  </si>
  <si>
    <t>Ленинградская область</t>
  </si>
  <si>
    <t>ЖОГЛО Ефим</t>
  </si>
  <si>
    <t>02.02.2006</t>
  </si>
  <si>
    <t>ПЕРЕСЫПКИН Никита</t>
  </si>
  <si>
    <t>22.12.2006</t>
  </si>
  <si>
    <t>БОГОМОЛОВ Кирилл</t>
  </si>
  <si>
    <t>25.01.2007</t>
  </si>
  <si>
    <t>САМАРИН Артем</t>
  </si>
  <si>
    <t>07.09.2006</t>
  </si>
  <si>
    <t>КРАСНЯНЧУК Владимир</t>
  </si>
  <si>
    <t>25.12.2006</t>
  </si>
  <si>
    <t>ГАЛИЕВ Адэль</t>
  </si>
  <si>
    <t>27.01.2007</t>
  </si>
  <si>
    <t>КОРЧАГИН Евгений</t>
  </si>
  <si>
    <t>12.08.2007</t>
  </si>
  <si>
    <t>КУРИНОВ Святослав</t>
  </si>
  <si>
    <t>04.03.2007</t>
  </si>
  <si>
    <t>ЗУДОЧКИН Даниил</t>
  </si>
  <si>
    <t>05.03.2008</t>
  </si>
  <si>
    <t>КАЗАЧЕНОК Артем</t>
  </si>
  <si>
    <t>ЗЕКСЕЛЬ Владислав</t>
  </si>
  <si>
    <t>09.04.2007</t>
  </si>
  <si>
    <t>ПРИМАК Ролан</t>
  </si>
  <si>
    <t>11.05.2006</t>
  </si>
  <si>
    <t>Ярославская область</t>
  </si>
  <si>
    <t>ПОЛТОРЫХИН Егор</t>
  </si>
  <si>
    <t>24.09.2006</t>
  </si>
  <si>
    <t>БЕЛОВ Даниил</t>
  </si>
  <si>
    <t>10.04.2007</t>
  </si>
  <si>
    <t>ДРАНИШНИКОВ Арсений</t>
  </si>
  <si>
    <t>02.01.2007</t>
  </si>
  <si>
    <t>КРЫЛОВ Савва</t>
  </si>
  <si>
    <t>15.06.2006</t>
  </si>
  <si>
    <t>ОХРИМЕНКО Роман</t>
  </si>
  <si>
    <t>ГАЛАХИН Владислав</t>
  </si>
  <si>
    <t>18.01.2006</t>
  </si>
  <si>
    <t>ЛЕУСЕНКО Виталий</t>
  </si>
  <si>
    <t>06.03.2007</t>
  </si>
  <si>
    <t>ЛАПШИН Никита</t>
  </si>
  <si>
    <t>16.06.2007</t>
  </si>
  <si>
    <t>ЕЛАТОВ Андрей</t>
  </si>
  <si>
    <t>12.10.2007</t>
  </si>
  <si>
    <t>МИХАЙЛОВСКИЙ Владимир</t>
  </si>
  <si>
    <t>01.01.2008</t>
  </si>
  <si>
    <t>РЕШЕТНИКОВ Дмитрий</t>
  </si>
  <si>
    <t>17.03.2006</t>
  </si>
  <si>
    <t>КУЛИКОВ Владислав</t>
  </si>
  <si>
    <t>10.10.2007</t>
  </si>
  <si>
    <t>ОСТРИЦОВ Ратмир</t>
  </si>
  <si>
    <t>02.10.2008</t>
  </si>
  <si>
    <t>ЗАЙЦЕВ Денис</t>
  </si>
  <si>
    <t>06.07.2006</t>
  </si>
  <si>
    <t>МАЛЬКОВ Максим</t>
  </si>
  <si>
    <t>01.02.2008</t>
  </si>
  <si>
    <t>ПАЩЕНКО Дмитрий</t>
  </si>
  <si>
    <t>18.02.2008</t>
  </si>
  <si>
    <t>РУДИН Максим</t>
  </si>
  <si>
    <t>12.10.2009</t>
  </si>
  <si>
    <t>ЖИЗНЕВСКИЙ Владислав</t>
  </si>
  <si>
    <t>28.12.2007</t>
  </si>
  <si>
    <t>ПОБОЛЬ Илья</t>
  </si>
  <si>
    <t>28.08.2006</t>
  </si>
  <si>
    <t>ГРИГОРЬЕВ Михаил</t>
  </si>
  <si>
    <t>14.10.2009</t>
  </si>
  <si>
    <t>КУЛИКОВ Артем</t>
  </si>
  <si>
    <t>26.05.2007</t>
  </si>
  <si>
    <t>АБРАМЕНКОВ Илья</t>
  </si>
  <si>
    <t>10.04.2008</t>
  </si>
  <si>
    <t>Воронежская область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</si>
</sst>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"/>
    <numFmt numFmtId="165" formatCode="h:mm:ss.00"/>
    <numFmt numFmtId="166" formatCode="m:ss.000"/>
  </numFmts>
  <fonts count="19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b/>
      <sz val="12"/>
      <color indexed="8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9">
    <xf numFmtId="0" fontId="0" fillId="0" borderId="0"/>
    <xf numFmtId="0" fontId="4" fillId="0" borderId="0"/>
    <xf numFmtId="0" fontId="3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" fillId="0" borderId="0"/>
    <xf numFmtId="0" fontId="2" fillId="0" borderId="0"/>
  </cellStyleXfs>
  <cellXfs count="153">
    <xf numFmtId="0" fontId="0" fillId="0" borderId="0" xfId="0"/>
    <xf numFmtId="0" fontId="12" fillId="0" borderId="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12" fillId="0" borderId="5" xfId="0" applyFont="1" applyBorder="1" applyAlignment="1">
      <alignment horizontal="right" vertical="center"/>
    </xf>
    <xf numFmtId="0" fontId="5" fillId="0" borderId="5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14" fillId="0" borderId="2" xfId="0" applyFont="1" applyBorder="1" applyAlignment="1">
      <alignment horizontal="right" vertical="center"/>
    </xf>
    <xf numFmtId="0" fontId="14" fillId="0" borderId="13" xfId="0" applyFont="1" applyBorder="1" applyAlignment="1">
      <alignment horizontal="right" vertical="center"/>
    </xf>
    <xf numFmtId="0" fontId="14" fillId="0" borderId="3" xfId="0" applyFont="1" applyBorder="1" applyAlignment="1">
      <alignment horizontal="right" vertical="center"/>
    </xf>
    <xf numFmtId="0" fontId="14" fillId="0" borderId="15" xfId="0" applyFont="1" applyBorder="1" applyAlignment="1">
      <alignment horizontal="right" vertical="center"/>
    </xf>
    <xf numFmtId="0" fontId="5" fillId="0" borderId="16" xfId="0" applyFont="1" applyBorder="1" applyAlignment="1">
      <alignment vertical="center"/>
    </xf>
    <xf numFmtId="9" fontId="5" fillId="0" borderId="5" xfId="0" applyNumberFormat="1" applyFont="1" applyBorder="1" applyAlignment="1">
      <alignment horizontal="left" vertical="center"/>
    </xf>
    <xf numFmtId="49" fontId="5" fillId="0" borderId="4" xfId="0" applyNumberFormat="1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2" fontId="12" fillId="0" borderId="2" xfId="0" applyNumberFormat="1" applyFont="1" applyBorder="1" applyAlignment="1">
      <alignment vertical="center"/>
    </xf>
    <xf numFmtId="2" fontId="12" fillId="0" borderId="3" xfId="0" applyNumberFormat="1" applyFont="1" applyBorder="1" applyAlignment="1">
      <alignment vertical="center"/>
    </xf>
    <xf numFmtId="2" fontId="5" fillId="0" borderId="27" xfId="0" applyNumberFormat="1" applyFont="1" applyBorder="1" applyAlignment="1">
      <alignment vertical="center"/>
    </xf>
    <xf numFmtId="2" fontId="5" fillId="0" borderId="4" xfId="0" applyNumberFormat="1" applyFont="1" applyBorder="1" applyAlignment="1">
      <alignment vertical="center"/>
    </xf>
    <xf numFmtId="2" fontId="5" fillId="0" borderId="33" xfId="0" applyNumberFormat="1" applyFont="1" applyBorder="1" applyAlignment="1">
      <alignment vertical="center"/>
    </xf>
    <xf numFmtId="2" fontId="5" fillId="0" borderId="35" xfId="0" applyNumberFormat="1" applyFont="1" applyBorder="1" applyAlignment="1">
      <alignment vertical="center"/>
    </xf>
    <xf numFmtId="2" fontId="5" fillId="0" borderId="30" xfId="0" applyNumberFormat="1" applyFont="1" applyBorder="1" applyAlignment="1">
      <alignment vertical="center"/>
    </xf>
    <xf numFmtId="0" fontId="15" fillId="0" borderId="5" xfId="0" applyFont="1" applyBorder="1" applyAlignment="1">
      <alignment horizontal="center" vertical="center"/>
    </xf>
    <xf numFmtId="14" fontId="12" fillId="0" borderId="2" xfId="0" applyNumberFormat="1" applyFont="1" applyBorder="1" applyAlignment="1">
      <alignment vertical="center"/>
    </xf>
    <xf numFmtId="14" fontId="12" fillId="0" borderId="3" xfId="0" applyNumberFormat="1" applyFont="1" applyBorder="1" applyAlignment="1">
      <alignment vertical="center"/>
    </xf>
    <xf numFmtId="14" fontId="5" fillId="0" borderId="5" xfId="0" applyNumberFormat="1" applyFont="1" applyBorder="1" applyAlignment="1">
      <alignment vertical="center"/>
    </xf>
    <xf numFmtId="14" fontId="5" fillId="0" borderId="27" xfId="0" applyNumberFormat="1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vertical="center"/>
    </xf>
    <xf numFmtId="49" fontId="12" fillId="0" borderId="17" xfId="0" applyNumberFormat="1" applyFont="1" applyBorder="1" applyAlignment="1">
      <alignment horizontal="right" vertical="center"/>
    </xf>
    <xf numFmtId="49" fontId="5" fillId="0" borderId="5" xfId="0" applyNumberFormat="1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14" fontId="5" fillId="0" borderId="32" xfId="0" applyNumberFormat="1" applyFont="1" applyBorder="1" applyAlignment="1">
      <alignment vertical="center"/>
    </xf>
    <xf numFmtId="14" fontId="5" fillId="0" borderId="34" xfId="0" applyNumberFormat="1" applyFont="1" applyBorder="1" applyAlignment="1">
      <alignment vertical="center"/>
    </xf>
    <xf numFmtId="14" fontId="5" fillId="0" borderId="31" xfId="0" applyNumberFormat="1" applyFont="1" applyBorder="1" applyAlignment="1">
      <alignment vertical="center"/>
    </xf>
    <xf numFmtId="165" fontId="5" fillId="0" borderId="27" xfId="0" applyNumberFormat="1" applyFont="1" applyBorder="1" applyAlignment="1">
      <alignment horizontal="center" vertical="center"/>
    </xf>
    <xf numFmtId="165" fontId="12" fillId="0" borderId="2" xfId="0" applyNumberFormat="1" applyFont="1" applyBorder="1" applyAlignment="1">
      <alignment vertical="center"/>
    </xf>
    <xf numFmtId="165" fontId="12" fillId="0" borderId="3" xfId="0" applyNumberFormat="1" applyFont="1" applyBorder="1" applyAlignment="1">
      <alignment vertical="center"/>
    </xf>
    <xf numFmtId="165" fontId="12" fillId="0" borderId="5" xfId="0" applyNumberFormat="1" applyFont="1" applyBorder="1" applyAlignment="1">
      <alignment vertical="center"/>
    </xf>
    <xf numFmtId="165" fontId="5" fillId="0" borderId="27" xfId="0" applyNumberFormat="1" applyFont="1" applyBorder="1" applyAlignment="1">
      <alignment vertical="center"/>
    </xf>
    <xf numFmtId="165" fontId="12" fillId="3" borderId="2" xfId="0" applyNumberFormat="1" applyFont="1" applyFill="1" applyBorder="1" applyAlignment="1">
      <alignment horizontal="center" vertical="center"/>
    </xf>
    <xf numFmtId="165" fontId="12" fillId="3" borderId="3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4" fontId="5" fillId="0" borderId="21" xfId="0" applyNumberFormat="1" applyFont="1" applyBorder="1" applyAlignment="1">
      <alignment vertical="center"/>
    </xf>
    <xf numFmtId="0" fontId="11" fillId="2" borderId="23" xfId="0" applyFont="1" applyFill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vertical="center"/>
    </xf>
    <xf numFmtId="0" fontId="5" fillId="0" borderId="17" xfId="0" applyNumberFormat="1" applyFont="1" applyBorder="1" applyAlignment="1">
      <alignment horizontal="left" vertical="center"/>
    </xf>
    <xf numFmtId="0" fontId="5" fillId="0" borderId="6" xfId="0" applyFont="1" applyBorder="1" applyAlignment="1">
      <alignment horizontal="right" vertical="center"/>
    </xf>
    <xf numFmtId="0" fontId="5" fillId="0" borderId="6" xfId="0" applyNumberFormat="1" applyFont="1" applyBorder="1" applyAlignment="1">
      <alignment horizontal="right" vertical="center"/>
    </xf>
    <xf numFmtId="0" fontId="5" fillId="0" borderId="6" xfId="0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NumberFormat="1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justify"/>
    </xf>
    <xf numFmtId="0" fontId="17" fillId="0" borderId="8" xfId="8" applyFont="1" applyBorder="1" applyAlignment="1">
      <alignment vertical="center" wrapText="1"/>
    </xf>
    <xf numFmtId="14" fontId="15" fillId="0" borderId="8" xfId="0" applyNumberFormat="1" applyFont="1" applyBorder="1" applyAlignment="1">
      <alignment horizontal="center" vertical="center" wrapText="1"/>
    </xf>
    <xf numFmtId="164" fontId="15" fillId="0" borderId="8" xfId="0" applyNumberFormat="1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165" fontId="15" fillId="0" borderId="8" xfId="0" applyNumberFormat="1" applyFont="1" applyBorder="1" applyAlignment="1">
      <alignment horizontal="center" vertical="center" wrapText="1"/>
    </xf>
    <xf numFmtId="165" fontId="15" fillId="0" borderId="8" xfId="0" applyNumberFormat="1" applyFont="1" applyBorder="1" applyAlignment="1">
      <alignment vertical="center" wrapText="1"/>
    </xf>
    <xf numFmtId="2" fontId="15" fillId="0" borderId="8" xfId="0" applyNumberFormat="1" applyFont="1" applyBorder="1" applyAlignment="1">
      <alignment vertical="center" wrapText="1"/>
    </xf>
    <xf numFmtId="0" fontId="15" fillId="0" borderId="8" xfId="0" applyFont="1" applyBorder="1" applyAlignment="1">
      <alignment vertical="center" wrapText="1"/>
    </xf>
    <xf numFmtId="0" fontId="15" fillId="0" borderId="9" xfId="0" applyFont="1" applyBorder="1" applyAlignment="1">
      <alignment vertical="center" wrapText="1"/>
    </xf>
    <xf numFmtId="0" fontId="5" fillId="0" borderId="2" xfId="0" applyFont="1" applyBorder="1" applyAlignment="1">
      <alignment vertical="center"/>
    </xf>
    <xf numFmtId="14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65" fontId="5" fillId="0" borderId="0" xfId="0" applyNumberFormat="1" applyFont="1" applyBorder="1" applyAlignment="1">
      <alignment horizontal="center" vertical="center"/>
    </xf>
    <xf numFmtId="165" fontId="5" fillId="0" borderId="0" xfId="0" applyNumberFormat="1" applyFont="1" applyBorder="1" applyAlignment="1">
      <alignment vertical="center"/>
    </xf>
    <xf numFmtId="2" fontId="5" fillId="0" borderId="0" xfId="0" applyNumberFormat="1" applyFont="1" applyBorder="1" applyAlignment="1">
      <alignment vertical="center"/>
    </xf>
    <xf numFmtId="14" fontId="5" fillId="0" borderId="0" xfId="0" applyNumberFormat="1" applyFont="1" applyBorder="1" applyAlignment="1">
      <alignment horizontal="center" vertical="center"/>
    </xf>
    <xf numFmtId="165" fontId="9" fillId="0" borderId="4" xfId="0" applyNumberFormat="1" applyFont="1" applyBorder="1" applyAlignment="1">
      <alignment horizontal="left" vertical="center"/>
    </xf>
    <xf numFmtId="165" fontId="9" fillId="0" borderId="5" xfId="0" applyNumberFormat="1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1" fillId="0" borderId="3" xfId="0" applyFont="1" applyBorder="1" applyAlignment="1">
      <alignment vertical="center"/>
    </xf>
    <xf numFmtId="0" fontId="5" fillId="0" borderId="5" xfId="0" applyFont="1" applyBorder="1" applyAlignment="1">
      <alignment horizontal="right" vertical="center"/>
    </xf>
    <xf numFmtId="0" fontId="5" fillId="0" borderId="10" xfId="0" applyFont="1" applyBorder="1" applyAlignment="1">
      <alignment vertical="center"/>
    </xf>
    <xf numFmtId="165" fontId="5" fillId="0" borderId="2" xfId="0" applyNumberFormat="1" applyFont="1" applyBorder="1" applyAlignment="1">
      <alignment vertical="center"/>
    </xf>
    <xf numFmtId="165" fontId="5" fillId="0" borderId="3" xfId="0" applyNumberFormat="1" applyFont="1" applyBorder="1" applyAlignment="1">
      <alignment vertical="center"/>
    </xf>
    <xf numFmtId="166" fontId="5" fillId="0" borderId="1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0" fillId="0" borderId="30" xfId="0" applyBorder="1"/>
    <xf numFmtId="0" fontId="5" fillId="0" borderId="1" xfId="0" applyFont="1" applyBorder="1" applyAlignment="1">
      <alignment horizontal="center" vertical="center" wrapText="1"/>
    </xf>
    <xf numFmtId="0" fontId="18" fillId="2" borderId="0" xfId="0" applyFont="1" applyFill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65" fontId="9" fillId="0" borderId="4" xfId="0" applyNumberFormat="1" applyFont="1" applyBorder="1" applyAlignment="1">
      <alignment horizontal="left" vertical="center"/>
    </xf>
    <xf numFmtId="165" fontId="9" fillId="0" borderId="5" xfId="0" applyNumberFormat="1" applyFont="1" applyBorder="1" applyAlignment="1">
      <alignment horizontal="left" vertical="center"/>
    </xf>
    <xf numFmtId="165" fontId="9" fillId="0" borderId="17" xfId="0" applyNumberFormat="1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1" fillId="0" borderId="12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1" fillId="2" borderId="16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165" fontId="11" fillId="2" borderId="4" xfId="0" applyNumberFormat="1" applyFont="1" applyFill="1" applyBorder="1" applyAlignment="1">
      <alignment horizontal="center" vertical="center"/>
    </xf>
    <xf numFmtId="165" fontId="11" fillId="2" borderId="5" xfId="0" applyNumberFormat="1" applyFont="1" applyFill="1" applyBorder="1" applyAlignment="1">
      <alignment horizontal="center" vertical="center"/>
    </xf>
    <xf numFmtId="165" fontId="11" fillId="2" borderId="17" xfId="0" applyNumberFormat="1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37" xfId="3" applyFont="1" applyFill="1" applyBorder="1" applyAlignment="1">
      <alignment horizontal="center" vertical="center" wrapText="1"/>
    </xf>
    <xf numFmtId="0" fontId="6" fillId="2" borderId="1" xfId="3" applyFont="1" applyFill="1" applyBorder="1" applyAlignment="1">
      <alignment horizontal="center" vertical="center" wrapText="1"/>
    </xf>
    <xf numFmtId="14" fontId="6" fillId="2" borderId="37" xfId="3" applyNumberFormat="1" applyFont="1" applyFill="1" applyBorder="1" applyAlignment="1">
      <alignment horizontal="center" vertical="center" wrapText="1"/>
    </xf>
    <xf numFmtId="14" fontId="6" fillId="2" borderId="1" xfId="3" applyNumberFormat="1" applyFont="1" applyFill="1" applyBorder="1" applyAlignment="1">
      <alignment horizontal="center" vertical="center" wrapText="1"/>
    </xf>
    <xf numFmtId="165" fontId="6" fillId="2" borderId="37" xfId="3" applyNumberFormat="1" applyFont="1" applyFill="1" applyBorder="1" applyAlignment="1">
      <alignment horizontal="center" vertical="center" wrapText="1"/>
    </xf>
    <xf numFmtId="165" fontId="6" fillId="2" borderId="1" xfId="3" applyNumberFormat="1" applyFont="1" applyFill="1" applyBorder="1" applyAlignment="1">
      <alignment horizontal="center" vertical="center" wrapText="1"/>
    </xf>
    <xf numFmtId="2" fontId="6" fillId="2" borderId="37" xfId="3" applyNumberFormat="1" applyFont="1" applyFill="1" applyBorder="1" applyAlignment="1">
      <alignment horizontal="center" vertical="center" wrapText="1"/>
    </xf>
    <xf numFmtId="2" fontId="6" fillId="2" borderId="1" xfId="3" applyNumberFormat="1" applyFont="1" applyFill="1" applyBorder="1" applyAlignment="1">
      <alignment horizontal="center" vertical="center" wrapText="1"/>
    </xf>
    <xf numFmtId="0" fontId="6" fillId="2" borderId="37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38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11" fillId="2" borderId="25" xfId="0" applyFont="1" applyFill="1" applyBorder="1" applyAlignment="1">
      <alignment horizontal="center" vertical="center"/>
    </xf>
    <xf numFmtId="0" fontId="11" fillId="2" borderId="23" xfId="0" applyFont="1" applyFill="1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4" fillId="2" borderId="17" xfId="0" applyFont="1" applyFill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4" fillId="2" borderId="16" xfId="0" applyFont="1" applyFill="1" applyBorder="1" applyAlignment="1">
      <alignment horizontal="center" vertical="center"/>
    </xf>
  </cellXfs>
  <cellStyles count="9">
    <cellStyle name="Обычный" xfId="0" builtinId="0"/>
    <cellStyle name="Обычный 12" xfId="1"/>
    <cellStyle name="Обычный 2" xfId="2"/>
    <cellStyle name="Обычный 2 2" xfId="6"/>
    <cellStyle name="Обычный 2 3" xfId="5"/>
    <cellStyle name="Обычный 3" xfId="7"/>
    <cellStyle name="Обычный 4" xfId="4"/>
    <cellStyle name="Обычный_ID4938_RS_1" xfId="8"/>
    <cellStyle name="Обычный_Стартовый протокол Смирнов_20101106_Results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16930</xdr:colOff>
      <xdr:row>0</xdr:row>
      <xdr:rowOff>25344</xdr:rowOff>
    </xdr:from>
    <xdr:to>
      <xdr:col>1</xdr:col>
      <xdr:colOff>238125</xdr:colOff>
      <xdr:row>3</xdr:row>
      <xdr:rowOff>127000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799AD9EC-A0D5-45A0-85B7-A7654A62F35C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30" y="25344"/>
          <a:ext cx="824445" cy="911281"/>
        </a:xfrm>
        <a:prstGeom prst="rect">
          <a:avLst/>
        </a:prstGeom>
      </xdr:spPr>
    </xdr:pic>
    <xdr:clientData/>
  </xdr:twoCellAnchor>
  <xdr:twoCellAnchor editAs="oneCell">
    <xdr:from>
      <xdr:col>1</xdr:col>
      <xdr:colOff>524867</xdr:colOff>
      <xdr:row>0</xdr:row>
      <xdr:rowOff>67445</xdr:rowOff>
    </xdr:from>
    <xdr:to>
      <xdr:col>2</xdr:col>
      <xdr:colOff>762000</xdr:colOff>
      <xdr:row>3</xdr:row>
      <xdr:rowOff>79376</xdr:rowOff>
    </xdr:to>
    <xdr:pic>
      <xdr:nvPicPr>
        <xdr:cNvPr id="3" name="Рисунок 2">
          <a:extLst>
            <a:ext uri="{FF2B5EF4-FFF2-40B4-BE49-F238E27FC236}">
              <a16:creationId xmlns="" xmlns:a16="http://schemas.microsoft.com/office/drawing/2014/main" id="{17883CC1-D7C9-4BBD-A135-1C665ED90809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8117" y="67445"/>
          <a:ext cx="840383" cy="821556"/>
        </a:xfrm>
        <a:prstGeom prst="rect">
          <a:avLst/>
        </a:prstGeom>
      </xdr:spPr>
    </xdr:pic>
    <xdr:clientData/>
  </xdr:twoCellAnchor>
  <xdr:oneCellAnchor>
    <xdr:from>
      <xdr:col>10</xdr:col>
      <xdr:colOff>593328</xdr:colOff>
      <xdr:row>0</xdr:row>
      <xdr:rowOff>94233</xdr:rowOff>
    </xdr:from>
    <xdr:ext cx="1490201" cy="731739"/>
    <xdr:pic>
      <xdr:nvPicPr>
        <xdr:cNvPr id="4" name="Picture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483203" y="94233"/>
          <a:ext cx="1490201" cy="731739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7"/>
  <sheetViews>
    <sheetView tabSelected="1" view="pageBreakPreview" topLeftCell="A49" zoomScale="82" zoomScaleNormal="91" zoomScaleSheetLayoutView="82" workbookViewId="0">
      <selection activeCell="O94" sqref="O94"/>
    </sheetView>
  </sheetViews>
  <sheetFormatPr defaultRowHeight="12.75" x14ac:dyDescent="0.2"/>
  <cols>
    <col min="3" max="3" width="13.28515625" customWidth="1"/>
    <col min="4" max="4" width="22.7109375" customWidth="1"/>
    <col min="5" max="5" width="11.140625" customWidth="1"/>
    <col min="7" max="7" width="24.140625" customWidth="1"/>
    <col min="8" max="8" width="19.28515625" customWidth="1"/>
    <col min="9" max="9" width="11.7109375" customWidth="1"/>
    <col min="10" max="10" width="12.5703125" customWidth="1"/>
    <col min="11" max="11" width="11.5703125" customWidth="1"/>
    <col min="12" max="12" width="11.42578125" customWidth="1"/>
    <col min="13" max="13" width="13" customWidth="1"/>
  </cols>
  <sheetData>
    <row r="1" spans="1:13" ht="21" x14ac:dyDescent="0.2">
      <c r="A1" s="97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</row>
    <row r="2" spans="1:13" ht="21" x14ac:dyDescent="0.2">
      <c r="A2" s="97" t="s">
        <v>49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</row>
    <row r="3" spans="1:13" ht="21" x14ac:dyDescent="0.2">
      <c r="A3" s="97" t="s">
        <v>11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</row>
    <row r="4" spans="1:13" ht="21" x14ac:dyDescent="0.2">
      <c r="A4" s="97" t="s">
        <v>50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</row>
    <row r="5" spans="1:13" ht="6.75" customHeight="1" x14ac:dyDescent="0.2">
      <c r="A5" s="98" t="s">
        <v>40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</row>
    <row r="6" spans="1:13" ht="28.5" x14ac:dyDescent="0.2">
      <c r="A6" s="96" t="s">
        <v>45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</row>
    <row r="7" spans="1:13" ht="21" x14ac:dyDescent="0.2">
      <c r="A7" s="102" t="s">
        <v>17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</row>
    <row r="8" spans="1:13" ht="8.25" customHeight="1" thickBot="1" x14ac:dyDescent="0.25">
      <c r="A8" s="103"/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</row>
    <row r="9" spans="1:13" ht="19.5" thickTop="1" x14ac:dyDescent="0.2">
      <c r="A9" s="104" t="s">
        <v>22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6"/>
    </row>
    <row r="10" spans="1:13" ht="18.75" x14ac:dyDescent="0.2">
      <c r="A10" s="107" t="s">
        <v>75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9"/>
    </row>
    <row r="11" spans="1:13" ht="18.75" x14ac:dyDescent="0.2">
      <c r="A11" s="110" t="s">
        <v>76</v>
      </c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2"/>
    </row>
    <row r="12" spans="1:13" ht="8.25" customHeight="1" x14ac:dyDescent="0.2">
      <c r="A12" s="113" t="s">
        <v>40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5"/>
    </row>
    <row r="13" spans="1:13" ht="15.75" x14ac:dyDescent="0.2">
      <c r="A13" s="116" t="s">
        <v>51</v>
      </c>
      <c r="B13" s="117"/>
      <c r="C13" s="117"/>
      <c r="D13" s="117"/>
      <c r="E13" s="27"/>
      <c r="F13" s="1"/>
      <c r="G13" s="51" t="s">
        <v>59</v>
      </c>
      <c r="H13" s="46"/>
      <c r="I13" s="46"/>
      <c r="J13" s="42"/>
      <c r="K13" s="19"/>
      <c r="L13" s="11"/>
      <c r="M13" s="12" t="s">
        <v>62</v>
      </c>
    </row>
    <row r="14" spans="1:13" ht="15.75" x14ac:dyDescent="0.2">
      <c r="A14" s="118" t="s">
        <v>58</v>
      </c>
      <c r="B14" s="119"/>
      <c r="C14" s="119"/>
      <c r="D14" s="119"/>
      <c r="E14" s="28"/>
      <c r="F14" s="2"/>
      <c r="G14" s="85" t="s">
        <v>60</v>
      </c>
      <c r="H14" s="47"/>
      <c r="I14" s="47"/>
      <c r="J14" s="43"/>
      <c r="K14" s="20"/>
      <c r="L14" s="13"/>
      <c r="M14" s="14" t="s">
        <v>61</v>
      </c>
    </row>
    <row r="15" spans="1:13" ht="15" x14ac:dyDescent="0.2">
      <c r="A15" s="120" t="s">
        <v>10</v>
      </c>
      <c r="B15" s="121"/>
      <c r="C15" s="121"/>
      <c r="D15" s="121"/>
      <c r="E15" s="121"/>
      <c r="F15" s="121"/>
      <c r="G15" s="122"/>
      <c r="H15" s="123" t="s">
        <v>1</v>
      </c>
      <c r="I15" s="124"/>
      <c r="J15" s="124"/>
      <c r="K15" s="124"/>
      <c r="L15" s="124"/>
      <c r="M15" s="125"/>
    </row>
    <row r="16" spans="1:13" ht="15" x14ac:dyDescent="0.2">
      <c r="A16" s="31" t="s">
        <v>18</v>
      </c>
      <c r="B16" s="32"/>
      <c r="C16" s="32"/>
      <c r="D16" s="33"/>
      <c r="E16" s="4" t="s">
        <v>40</v>
      </c>
      <c r="F16" s="33"/>
      <c r="G16" s="4"/>
      <c r="H16" s="99" t="s">
        <v>55</v>
      </c>
      <c r="I16" s="100"/>
      <c r="J16" s="100"/>
      <c r="K16" s="100"/>
      <c r="L16" s="100"/>
      <c r="M16" s="101"/>
    </row>
    <row r="17" spans="1:13" ht="15" x14ac:dyDescent="0.2">
      <c r="A17" s="31" t="s">
        <v>19</v>
      </c>
      <c r="B17" s="32"/>
      <c r="C17" s="32"/>
      <c r="D17" s="4"/>
      <c r="E17" s="29"/>
      <c r="F17" s="33"/>
      <c r="G17" s="86" t="s">
        <v>52</v>
      </c>
      <c r="H17" s="99" t="s">
        <v>56</v>
      </c>
      <c r="I17" s="100"/>
      <c r="J17" s="100"/>
      <c r="K17" s="100"/>
      <c r="L17" s="100"/>
      <c r="M17" s="101"/>
    </row>
    <row r="18" spans="1:13" ht="15" x14ac:dyDescent="0.2">
      <c r="A18" s="31" t="s">
        <v>20</v>
      </c>
      <c r="B18" s="32"/>
      <c r="C18" s="32"/>
      <c r="D18" s="4"/>
      <c r="E18" s="29"/>
      <c r="F18" s="33"/>
      <c r="G18" s="86" t="s">
        <v>53</v>
      </c>
      <c r="H18" s="99" t="s">
        <v>57</v>
      </c>
      <c r="I18" s="100"/>
      <c r="J18" s="100"/>
      <c r="K18" s="100"/>
      <c r="L18" s="100"/>
      <c r="M18" s="101"/>
    </row>
    <row r="19" spans="1:13" ht="16.5" thickBot="1" x14ac:dyDescent="0.25">
      <c r="A19" s="31" t="s">
        <v>16</v>
      </c>
      <c r="B19" s="5"/>
      <c r="C19" s="5"/>
      <c r="D19" s="3"/>
      <c r="E19" s="49"/>
      <c r="F19" s="3"/>
      <c r="G19" s="86" t="s">
        <v>54</v>
      </c>
      <c r="H19" s="81" t="s">
        <v>38</v>
      </c>
      <c r="I19" s="82"/>
      <c r="J19" s="44"/>
      <c r="K19" s="26">
        <v>0.2</v>
      </c>
      <c r="M19" s="34"/>
    </row>
    <row r="20" spans="1:13" ht="14.25" thickTop="1" thickBot="1" x14ac:dyDescent="0.25">
      <c r="A20" s="9"/>
      <c r="B20" s="8"/>
      <c r="C20" s="8"/>
      <c r="D20" s="7"/>
      <c r="E20" s="30"/>
      <c r="F20" s="7"/>
      <c r="G20" s="7"/>
      <c r="H20" s="41"/>
      <c r="I20" s="41"/>
      <c r="J20" s="45"/>
      <c r="K20" s="21"/>
      <c r="L20" s="7"/>
      <c r="M20" s="10"/>
    </row>
    <row r="21" spans="1:13" ht="13.5" thickTop="1" x14ac:dyDescent="0.2">
      <c r="A21" s="126" t="s">
        <v>7</v>
      </c>
      <c r="B21" s="128" t="s">
        <v>13</v>
      </c>
      <c r="C21" s="128" t="s">
        <v>37</v>
      </c>
      <c r="D21" s="128" t="s">
        <v>2</v>
      </c>
      <c r="E21" s="130" t="s">
        <v>36</v>
      </c>
      <c r="F21" s="128" t="s">
        <v>9</v>
      </c>
      <c r="G21" s="128" t="s">
        <v>14</v>
      </c>
      <c r="H21" s="94" t="s">
        <v>63</v>
      </c>
      <c r="I21" s="132" t="s">
        <v>8</v>
      </c>
      <c r="J21" s="132" t="s">
        <v>26</v>
      </c>
      <c r="K21" s="134" t="s">
        <v>23</v>
      </c>
      <c r="L21" s="136" t="s">
        <v>25</v>
      </c>
      <c r="M21" s="138" t="s">
        <v>15</v>
      </c>
    </row>
    <row r="22" spans="1:13" x14ac:dyDescent="0.2">
      <c r="A22" s="127"/>
      <c r="B22" s="129"/>
      <c r="C22" s="129"/>
      <c r="D22" s="129"/>
      <c r="E22" s="131"/>
      <c r="F22" s="129"/>
      <c r="G22" s="129"/>
      <c r="H22" s="95" t="s">
        <v>64</v>
      </c>
      <c r="I22" s="133"/>
      <c r="J22" s="133"/>
      <c r="K22" s="135"/>
      <c r="L22" s="137"/>
      <c r="M22" s="139"/>
    </row>
    <row r="23" spans="1:13" ht="16.5" customHeight="1" x14ac:dyDescent="0.2">
      <c r="A23" s="52">
        <v>1</v>
      </c>
      <c r="B23" s="62">
        <v>66</v>
      </c>
      <c r="C23" s="62">
        <v>10094923271</v>
      </c>
      <c r="D23" s="61" t="s">
        <v>77</v>
      </c>
      <c r="E23" s="53" t="s">
        <v>78</v>
      </c>
      <c r="F23" s="53" t="s">
        <v>33</v>
      </c>
      <c r="G23" s="93" t="s">
        <v>68</v>
      </c>
      <c r="H23" s="90">
        <v>5.9629629629629637E-5</v>
      </c>
      <c r="I23" s="90">
        <v>1.212037037037037E-4</v>
      </c>
      <c r="J23" s="90" t="s">
        <v>40</v>
      </c>
      <c r="K23" s="54">
        <f>$K$19/((I23*24))</f>
        <v>68.754774637127582</v>
      </c>
      <c r="L23" s="53"/>
      <c r="M23" s="55"/>
    </row>
    <row r="24" spans="1:13" ht="16.5" customHeight="1" x14ac:dyDescent="0.2">
      <c r="A24" s="52">
        <v>2</v>
      </c>
      <c r="B24" s="62">
        <v>70</v>
      </c>
      <c r="C24" s="62">
        <v>10092179383</v>
      </c>
      <c r="D24" s="61" t="s">
        <v>79</v>
      </c>
      <c r="E24" s="53" t="s">
        <v>80</v>
      </c>
      <c r="F24" s="62" t="s">
        <v>39</v>
      </c>
      <c r="G24" s="93" t="s">
        <v>68</v>
      </c>
      <c r="H24" s="90">
        <v>6.0891203703703709E-5</v>
      </c>
      <c r="I24" s="90">
        <v>1.2364583333333333E-4</v>
      </c>
      <c r="J24" s="90">
        <f>I24-$I$23</f>
        <v>2.442129629629623E-6</v>
      </c>
      <c r="K24" s="54">
        <f>$K$19/((I24*24))</f>
        <v>67.396798652064035</v>
      </c>
      <c r="L24" s="53"/>
      <c r="M24" s="55"/>
    </row>
    <row r="25" spans="1:13" ht="16.5" customHeight="1" x14ac:dyDescent="0.2">
      <c r="A25" s="52">
        <v>3</v>
      </c>
      <c r="B25" s="62">
        <v>49</v>
      </c>
      <c r="C25" s="62">
        <v>10100511986</v>
      </c>
      <c r="D25" s="61" t="s">
        <v>81</v>
      </c>
      <c r="E25" s="53" t="s">
        <v>82</v>
      </c>
      <c r="F25" s="62" t="s">
        <v>41</v>
      </c>
      <c r="G25" s="93" t="s">
        <v>67</v>
      </c>
      <c r="H25" s="90">
        <v>6.093749999999999E-5</v>
      </c>
      <c r="I25" s="90">
        <v>1.2451388888888888E-4</v>
      </c>
      <c r="J25" s="90">
        <f>I25-$I$23</f>
        <v>3.3101851851851733E-6</v>
      </c>
      <c r="K25" s="54">
        <f>$K$19/((I25*24))</f>
        <v>66.926938092582276</v>
      </c>
      <c r="L25" s="53"/>
      <c r="M25" s="55"/>
    </row>
    <row r="26" spans="1:13" ht="16.5" customHeight="1" x14ac:dyDescent="0.2">
      <c r="A26" s="52">
        <v>4</v>
      </c>
      <c r="B26" s="62">
        <v>51</v>
      </c>
      <c r="C26" s="62">
        <v>10104278519</v>
      </c>
      <c r="D26" s="61" t="s">
        <v>83</v>
      </c>
      <c r="E26" s="53" t="s">
        <v>84</v>
      </c>
      <c r="F26" s="62" t="s">
        <v>39</v>
      </c>
      <c r="G26" s="93" t="s">
        <v>67</v>
      </c>
      <c r="H26" s="90">
        <v>6.1655092592592602E-5</v>
      </c>
      <c r="I26" s="90">
        <v>1.260648148148148E-4</v>
      </c>
      <c r="J26" s="90">
        <f>I26-$I$23</f>
        <v>4.8611111111110953E-6</v>
      </c>
      <c r="K26" s="54">
        <f>$K$19/((I26*24))</f>
        <v>66.103562247521126</v>
      </c>
      <c r="L26" s="53"/>
      <c r="M26" s="55"/>
    </row>
    <row r="27" spans="1:13" ht="16.5" customHeight="1" x14ac:dyDescent="0.2">
      <c r="A27" s="52">
        <v>5</v>
      </c>
      <c r="B27" s="62">
        <v>7</v>
      </c>
      <c r="C27" s="62">
        <v>10090065995</v>
      </c>
      <c r="D27" s="61" t="s">
        <v>85</v>
      </c>
      <c r="E27" s="53" t="s">
        <v>86</v>
      </c>
      <c r="F27" s="62" t="s">
        <v>39</v>
      </c>
      <c r="G27" s="93" t="s">
        <v>67</v>
      </c>
      <c r="H27" s="90">
        <v>6.1921296296296288E-5</v>
      </c>
      <c r="I27" s="90">
        <v>1.2613425925925927E-4</v>
      </c>
      <c r="J27" s="90">
        <f>I27-$I$23</f>
        <v>4.930555555555561E-6</v>
      </c>
      <c r="K27" s="54">
        <f>$K$19/((I27*24))</f>
        <v>66.067168287759216</v>
      </c>
      <c r="L27" s="53"/>
      <c r="M27" s="55"/>
    </row>
    <row r="28" spans="1:13" ht="16.5" customHeight="1" x14ac:dyDescent="0.2">
      <c r="A28" s="52">
        <v>6</v>
      </c>
      <c r="B28" s="62">
        <v>26</v>
      </c>
      <c r="C28" s="62">
        <v>10119497011</v>
      </c>
      <c r="D28" s="61" t="s">
        <v>87</v>
      </c>
      <c r="E28" s="53" t="s">
        <v>88</v>
      </c>
      <c r="F28" s="62" t="s">
        <v>33</v>
      </c>
      <c r="G28" s="93" t="s">
        <v>47</v>
      </c>
      <c r="H28" s="90">
        <v>6.2303240740740741E-5</v>
      </c>
      <c r="I28" s="90">
        <v>1.2644675925925928E-4</v>
      </c>
      <c r="J28" s="90">
        <f>I28-$I$23</f>
        <v>5.2430555555555753E-6</v>
      </c>
      <c r="K28" s="54">
        <f>$K$19/((I28*24))</f>
        <v>65.903890160183067</v>
      </c>
      <c r="L28" s="53"/>
      <c r="M28" s="55"/>
    </row>
    <row r="29" spans="1:13" ht="16.5" customHeight="1" x14ac:dyDescent="0.2">
      <c r="A29" s="52">
        <v>7</v>
      </c>
      <c r="B29" s="62">
        <v>50</v>
      </c>
      <c r="C29" s="62">
        <v>10082410978</v>
      </c>
      <c r="D29" s="61" t="s">
        <v>89</v>
      </c>
      <c r="E29" s="53" t="s">
        <v>90</v>
      </c>
      <c r="F29" s="62" t="s">
        <v>39</v>
      </c>
      <c r="G29" s="93" t="s">
        <v>67</v>
      </c>
      <c r="H29" s="90">
        <v>6.2083333333333329E-5</v>
      </c>
      <c r="I29" s="90">
        <v>1.2802083333333331E-4</v>
      </c>
      <c r="J29" s="90">
        <f>I29-$I$23</f>
        <v>6.8171296296296074E-6</v>
      </c>
      <c r="K29" s="54">
        <f>$K$19/((I29*24))</f>
        <v>65.093572009764046</v>
      </c>
      <c r="L29" s="53"/>
      <c r="M29" s="55"/>
    </row>
    <row r="30" spans="1:13" ht="16.5" customHeight="1" x14ac:dyDescent="0.2">
      <c r="A30" s="52">
        <v>8</v>
      </c>
      <c r="B30" s="62">
        <v>8</v>
      </c>
      <c r="C30" s="62">
        <v>10058292233</v>
      </c>
      <c r="D30" s="61" t="s">
        <v>91</v>
      </c>
      <c r="E30" s="53" t="s">
        <v>92</v>
      </c>
      <c r="F30" s="62" t="s">
        <v>41</v>
      </c>
      <c r="G30" s="93" t="s">
        <v>67</v>
      </c>
      <c r="H30" s="90">
        <v>6.3518518518518511E-5</v>
      </c>
      <c r="I30" s="90">
        <v>1.2982638888888888E-4</v>
      </c>
      <c r="J30" s="90">
        <f>I30-$I$23</f>
        <v>8.6226851851851737E-6</v>
      </c>
      <c r="K30" s="54">
        <f>$K$19/((I30*24))</f>
        <v>64.18828563787109</v>
      </c>
      <c r="L30" s="53"/>
      <c r="M30" s="55"/>
    </row>
    <row r="31" spans="1:13" ht="16.5" customHeight="1" x14ac:dyDescent="0.2">
      <c r="A31" s="52">
        <v>9</v>
      </c>
      <c r="B31" s="62">
        <v>4</v>
      </c>
      <c r="C31" s="62">
        <v>10112680941</v>
      </c>
      <c r="D31" s="61" t="s">
        <v>93</v>
      </c>
      <c r="E31" s="53" t="s">
        <v>94</v>
      </c>
      <c r="F31" s="62" t="s">
        <v>39</v>
      </c>
      <c r="G31" s="93" t="s">
        <v>67</v>
      </c>
      <c r="H31" s="90">
        <v>6.3171296296296291E-5</v>
      </c>
      <c r="I31" s="90">
        <v>1.3018518518518517E-4</v>
      </c>
      <c r="J31" s="90">
        <f>I31-$I$23</f>
        <v>8.9814814814814624E-6</v>
      </c>
      <c r="K31" s="54">
        <f>$K$19/((I31*24))</f>
        <v>64.011379800853504</v>
      </c>
      <c r="L31" s="53"/>
      <c r="M31" s="55"/>
    </row>
    <row r="32" spans="1:13" ht="16.5" customHeight="1" x14ac:dyDescent="0.2">
      <c r="A32" s="52">
        <v>10</v>
      </c>
      <c r="B32" s="62">
        <v>1</v>
      </c>
      <c r="C32" s="62">
        <v>10090059834</v>
      </c>
      <c r="D32" s="61" t="s">
        <v>95</v>
      </c>
      <c r="E32" s="53" t="s">
        <v>96</v>
      </c>
      <c r="F32" s="62" t="s">
        <v>39</v>
      </c>
      <c r="G32" s="93" t="s">
        <v>67</v>
      </c>
      <c r="H32" s="90">
        <v>6.3854166666666662E-5</v>
      </c>
      <c r="I32" s="90">
        <v>1.3042824074074074E-4</v>
      </c>
      <c r="J32" s="90">
        <f>I32-$I$23</f>
        <v>9.2245370370370381E-6</v>
      </c>
      <c r="K32" s="54">
        <f>$K$19/((I32*24))</f>
        <v>63.892093353447514</v>
      </c>
      <c r="L32" s="53"/>
      <c r="M32" s="55"/>
    </row>
    <row r="33" spans="1:13" ht="16.5" customHeight="1" x14ac:dyDescent="0.2">
      <c r="A33" s="52">
        <v>11</v>
      </c>
      <c r="B33" s="62">
        <v>39</v>
      </c>
      <c r="C33" s="62">
        <v>10089792177</v>
      </c>
      <c r="D33" s="61" t="s">
        <v>97</v>
      </c>
      <c r="E33" s="53" t="s">
        <v>98</v>
      </c>
      <c r="F33" s="62" t="s">
        <v>33</v>
      </c>
      <c r="G33" s="93" t="s">
        <v>70</v>
      </c>
      <c r="H33" s="90">
        <v>6.5104166666666666E-5</v>
      </c>
      <c r="I33" s="90">
        <v>1.320023148148148E-4</v>
      </c>
      <c r="J33" s="90">
        <f>I33-$I$23</f>
        <v>1.0798611111111097E-5</v>
      </c>
      <c r="K33" s="54">
        <f>$K$19/((I33*24))</f>
        <v>63.130206049978092</v>
      </c>
      <c r="L33" s="53"/>
      <c r="M33" s="55"/>
    </row>
    <row r="34" spans="1:13" ht="16.5" customHeight="1" x14ac:dyDescent="0.2">
      <c r="A34" s="52">
        <v>12</v>
      </c>
      <c r="B34" s="62">
        <v>3</v>
      </c>
      <c r="C34" s="62"/>
      <c r="D34" s="61" t="s">
        <v>99</v>
      </c>
      <c r="E34" s="53" t="s">
        <v>100</v>
      </c>
      <c r="F34" s="62" t="s">
        <v>41</v>
      </c>
      <c r="G34" s="93" t="s">
        <v>67</v>
      </c>
      <c r="H34" s="90">
        <v>6.4224537037037033E-5</v>
      </c>
      <c r="I34" s="90">
        <v>1.3222222222222221E-4</v>
      </c>
      <c r="J34" s="90">
        <f>I34-$I$23</f>
        <v>1.1018518518518509E-5</v>
      </c>
      <c r="K34" s="54">
        <f>$K$19/((I34*24))</f>
        <v>63.025210084033624</v>
      </c>
      <c r="L34" s="53"/>
      <c r="M34" s="55"/>
    </row>
    <row r="35" spans="1:13" ht="17.25" customHeight="1" x14ac:dyDescent="0.2">
      <c r="A35" s="52">
        <v>13</v>
      </c>
      <c r="B35" s="62">
        <v>65</v>
      </c>
      <c r="C35" s="62">
        <v>10102210500</v>
      </c>
      <c r="D35" s="61" t="s">
        <v>101</v>
      </c>
      <c r="E35" s="53" t="s">
        <v>102</v>
      </c>
      <c r="F35" s="62" t="s">
        <v>41</v>
      </c>
      <c r="G35" s="93" t="s">
        <v>68</v>
      </c>
      <c r="H35" s="90">
        <v>6.5694444444444448E-5</v>
      </c>
      <c r="I35" s="90">
        <v>1.3226851851851852E-4</v>
      </c>
      <c r="J35" s="90">
        <f>I35-$I$23</f>
        <v>1.106481481481481E-5</v>
      </c>
      <c r="K35" s="54">
        <f>$K$19/((I35*24))</f>
        <v>63.003150157507882</v>
      </c>
      <c r="L35" s="53"/>
      <c r="M35" s="55"/>
    </row>
    <row r="36" spans="1:13" ht="16.5" customHeight="1" x14ac:dyDescent="0.2">
      <c r="A36" s="52">
        <v>14</v>
      </c>
      <c r="B36" s="62">
        <v>9</v>
      </c>
      <c r="C36" s="62">
        <v>10080357511</v>
      </c>
      <c r="D36" s="61" t="s">
        <v>103</v>
      </c>
      <c r="E36" s="53" t="s">
        <v>104</v>
      </c>
      <c r="F36" s="62" t="s">
        <v>39</v>
      </c>
      <c r="G36" s="93" t="s">
        <v>67</v>
      </c>
      <c r="H36" s="90">
        <v>6.4201388888888883E-5</v>
      </c>
      <c r="I36" s="90">
        <v>1.3244212962962963E-4</v>
      </c>
      <c r="J36" s="90">
        <f>I36-$I$23</f>
        <v>1.123842592592592E-5</v>
      </c>
      <c r="K36" s="54">
        <f>$K$19/((I36*24))</f>
        <v>62.920562789478282</v>
      </c>
      <c r="L36" s="53"/>
      <c r="M36" s="55"/>
    </row>
    <row r="37" spans="1:13" ht="16.5" customHeight="1" x14ac:dyDescent="0.2">
      <c r="A37" s="52">
        <v>15</v>
      </c>
      <c r="B37" s="62">
        <v>47</v>
      </c>
      <c r="C37" s="62">
        <v>10084268530</v>
      </c>
      <c r="D37" s="61" t="s">
        <v>105</v>
      </c>
      <c r="E37" s="53" t="s">
        <v>106</v>
      </c>
      <c r="F37" s="62" t="s">
        <v>33</v>
      </c>
      <c r="G37" s="93" t="s">
        <v>107</v>
      </c>
      <c r="H37" s="90">
        <v>6.6041666666666655E-5</v>
      </c>
      <c r="I37" s="90">
        <v>1.3275462962962964E-4</v>
      </c>
      <c r="J37" s="90">
        <f>I37-$I$23</f>
        <v>1.1550925925925935E-5</v>
      </c>
      <c r="K37" s="54">
        <f>$K$19/((I37*24))</f>
        <v>62.772449869224062</v>
      </c>
      <c r="L37" s="53"/>
      <c r="M37" s="55"/>
    </row>
    <row r="38" spans="1:13" ht="16.5" customHeight="1" x14ac:dyDescent="0.2">
      <c r="A38" s="52">
        <v>16</v>
      </c>
      <c r="B38" s="62">
        <v>67</v>
      </c>
      <c r="C38" s="62">
        <v>10101388222</v>
      </c>
      <c r="D38" s="61" t="s">
        <v>108</v>
      </c>
      <c r="E38" s="53" t="s">
        <v>109</v>
      </c>
      <c r="F38" s="62" t="s">
        <v>41</v>
      </c>
      <c r="G38" s="93" t="s">
        <v>68</v>
      </c>
      <c r="H38" s="90">
        <v>6.5231481481481488E-5</v>
      </c>
      <c r="I38" s="90">
        <v>1.3348379629629629E-4</v>
      </c>
      <c r="J38" s="90">
        <f>I38-$I$23</f>
        <v>1.2280092592592581E-5</v>
      </c>
      <c r="K38" s="54">
        <f>$K$19/((I38*24))</f>
        <v>62.429549986993848</v>
      </c>
      <c r="L38" s="53"/>
      <c r="M38" s="55"/>
    </row>
    <row r="39" spans="1:13" ht="16.5" customHeight="1" x14ac:dyDescent="0.2">
      <c r="A39" s="52">
        <v>17</v>
      </c>
      <c r="B39" s="62">
        <v>61</v>
      </c>
      <c r="C39" s="62">
        <v>10120490148</v>
      </c>
      <c r="D39" s="61" t="s">
        <v>110</v>
      </c>
      <c r="E39" s="53" t="s">
        <v>111</v>
      </c>
      <c r="F39" s="62" t="s">
        <v>41</v>
      </c>
      <c r="G39" s="93" t="s">
        <v>68</v>
      </c>
      <c r="H39" s="90">
        <v>6.5243055555555557E-5</v>
      </c>
      <c r="I39" s="90">
        <v>1.3358796296296296E-4</v>
      </c>
      <c r="J39" s="90">
        <f>I39-$I$23</f>
        <v>1.2384259259259252E-5</v>
      </c>
      <c r="K39" s="54">
        <f>$K$19/((I39*24))</f>
        <v>62.380869866574258</v>
      </c>
      <c r="L39" s="53"/>
      <c r="M39" s="55"/>
    </row>
    <row r="40" spans="1:13" ht="16.5" customHeight="1" x14ac:dyDescent="0.2">
      <c r="A40" s="52">
        <v>18</v>
      </c>
      <c r="B40" s="62">
        <v>37</v>
      </c>
      <c r="C40" s="62">
        <v>10097295428</v>
      </c>
      <c r="D40" s="61" t="s">
        <v>112</v>
      </c>
      <c r="E40" s="53" t="s">
        <v>113</v>
      </c>
      <c r="F40" s="62" t="s">
        <v>33</v>
      </c>
      <c r="G40" s="93" t="s">
        <v>70</v>
      </c>
      <c r="H40" s="90">
        <v>6.5717592592592599E-5</v>
      </c>
      <c r="I40" s="90">
        <v>1.3403935185185185E-4</v>
      </c>
      <c r="J40" s="90">
        <f>I40-$I$23</f>
        <v>1.2835648148148144E-5</v>
      </c>
      <c r="K40" s="54">
        <f>$K$19/((I40*24))</f>
        <v>62.170796995078156</v>
      </c>
      <c r="L40" s="53"/>
      <c r="M40" s="55"/>
    </row>
    <row r="41" spans="1:13" ht="16.5" customHeight="1" x14ac:dyDescent="0.2">
      <c r="A41" s="52">
        <v>19</v>
      </c>
      <c r="B41" s="62">
        <v>38</v>
      </c>
      <c r="C41" s="62">
        <v>10095071094</v>
      </c>
      <c r="D41" s="61" t="s">
        <v>114</v>
      </c>
      <c r="E41" s="53" t="s">
        <v>115</v>
      </c>
      <c r="F41" s="62" t="s">
        <v>33</v>
      </c>
      <c r="G41" s="93" t="s">
        <v>70</v>
      </c>
      <c r="H41" s="90">
        <v>6.6006944444444449E-5</v>
      </c>
      <c r="I41" s="90">
        <v>1.3431712962962966E-4</v>
      </c>
      <c r="J41" s="90">
        <f>I41-$I$23</f>
        <v>1.3113425925925952E-5</v>
      </c>
      <c r="K41" s="54">
        <f>$K$19/((I41*24))</f>
        <v>62.042223179663921</v>
      </c>
      <c r="L41" s="53"/>
      <c r="M41" s="55"/>
    </row>
    <row r="42" spans="1:13" ht="16.5" customHeight="1" x14ac:dyDescent="0.2">
      <c r="A42" s="52">
        <v>20</v>
      </c>
      <c r="B42" s="62">
        <v>16</v>
      </c>
      <c r="C42" s="62">
        <v>10104083913</v>
      </c>
      <c r="D42" s="61" t="s">
        <v>116</v>
      </c>
      <c r="E42" s="53" t="s">
        <v>117</v>
      </c>
      <c r="F42" s="62" t="s">
        <v>41</v>
      </c>
      <c r="G42" s="93" t="s">
        <v>67</v>
      </c>
      <c r="H42" s="90">
        <v>6.5358796296296297E-5</v>
      </c>
      <c r="I42" s="90">
        <v>1.3530092592592592E-4</v>
      </c>
      <c r="J42" s="90">
        <f>I42-$I$23</f>
        <v>1.4097222222222216E-5</v>
      </c>
      <c r="K42" s="54">
        <f>$K$19/((I42*24))</f>
        <v>61.591103507271178</v>
      </c>
      <c r="L42" s="53"/>
      <c r="M42" s="55"/>
    </row>
    <row r="43" spans="1:13" ht="16.5" customHeight="1" x14ac:dyDescent="0.2">
      <c r="A43" s="52">
        <v>21</v>
      </c>
      <c r="B43" s="62">
        <v>58</v>
      </c>
      <c r="C43" s="62">
        <v>10093068450</v>
      </c>
      <c r="D43" s="61" t="s">
        <v>118</v>
      </c>
      <c r="E43" s="53" t="s">
        <v>119</v>
      </c>
      <c r="F43" s="62" t="s">
        <v>39</v>
      </c>
      <c r="G43" s="93" t="s">
        <v>46</v>
      </c>
      <c r="H43" s="90">
        <v>6.6388888888888875E-5</v>
      </c>
      <c r="I43" s="90">
        <v>1.3555555555555554E-4</v>
      </c>
      <c r="J43" s="90">
        <f>I43-$I$23</f>
        <v>1.4351851851851833E-5</v>
      </c>
      <c r="K43" s="54">
        <f>$K$19/((I43*24))</f>
        <v>61.475409836065587</v>
      </c>
      <c r="L43" s="53"/>
      <c r="M43" s="55"/>
    </row>
    <row r="44" spans="1:13" ht="16.5" customHeight="1" x14ac:dyDescent="0.2">
      <c r="A44" s="52">
        <v>22</v>
      </c>
      <c r="B44" s="62">
        <v>25</v>
      </c>
      <c r="C44" s="62">
        <v>10103862227</v>
      </c>
      <c r="D44" s="61" t="s">
        <v>120</v>
      </c>
      <c r="E44" s="53" t="s">
        <v>121</v>
      </c>
      <c r="F44" s="62" t="s">
        <v>41</v>
      </c>
      <c r="G44" s="93" t="s">
        <v>67</v>
      </c>
      <c r="H44" s="90">
        <v>6.6504629629629642E-5</v>
      </c>
      <c r="I44" s="90">
        <v>1.3576388888888891E-4</v>
      </c>
      <c r="J44" s="90">
        <f>I44-$I$23</f>
        <v>1.4560185185185203E-5</v>
      </c>
      <c r="K44" s="54">
        <f>$K$19/((I44*24))</f>
        <v>61.381074168797952</v>
      </c>
      <c r="L44" s="53"/>
      <c r="M44" s="55"/>
    </row>
    <row r="45" spans="1:13" ht="16.5" customHeight="1" x14ac:dyDescent="0.2">
      <c r="A45" s="52">
        <v>23</v>
      </c>
      <c r="B45" s="62">
        <v>72</v>
      </c>
      <c r="C45" s="62">
        <v>10130335345</v>
      </c>
      <c r="D45" s="61" t="s">
        <v>122</v>
      </c>
      <c r="E45" s="53" t="s">
        <v>123</v>
      </c>
      <c r="F45" s="62" t="s">
        <v>41</v>
      </c>
      <c r="G45" s="93" t="s">
        <v>68</v>
      </c>
      <c r="H45" s="90">
        <v>6.6018518518518518E-5</v>
      </c>
      <c r="I45" s="90">
        <v>1.3584490740740741E-4</v>
      </c>
      <c r="J45" s="90">
        <f>I45-$I$23</f>
        <v>1.464120370370371E-5</v>
      </c>
      <c r="K45" s="54">
        <f>$K$19/((I45*24))</f>
        <v>61.344466217943264</v>
      </c>
      <c r="L45" s="53"/>
      <c r="M45" s="55"/>
    </row>
    <row r="46" spans="1:13" ht="16.5" customHeight="1" x14ac:dyDescent="0.2">
      <c r="A46" s="52">
        <v>24</v>
      </c>
      <c r="B46" s="62">
        <v>33</v>
      </c>
      <c r="C46" s="62">
        <v>10090436720</v>
      </c>
      <c r="D46" s="61" t="s">
        <v>124</v>
      </c>
      <c r="E46" s="53" t="s">
        <v>125</v>
      </c>
      <c r="F46" s="62" t="s">
        <v>33</v>
      </c>
      <c r="G46" s="93" t="s">
        <v>212</v>
      </c>
      <c r="H46" s="90">
        <v>6.6678240740740738E-5</v>
      </c>
      <c r="I46" s="90">
        <v>1.3589120370370369E-4</v>
      </c>
      <c r="J46" s="90">
        <f>I46-$I$23</f>
        <v>1.4687499999999984E-5</v>
      </c>
      <c r="K46" s="54">
        <f>$K$19/((I46*24))</f>
        <v>61.323566987479786</v>
      </c>
      <c r="L46" s="53"/>
      <c r="M46" s="55"/>
    </row>
    <row r="47" spans="1:13" ht="16.5" customHeight="1" x14ac:dyDescent="0.2">
      <c r="A47" s="52">
        <v>25</v>
      </c>
      <c r="B47" s="62">
        <v>17</v>
      </c>
      <c r="C47" s="62">
        <v>10104081990</v>
      </c>
      <c r="D47" s="61" t="s">
        <v>126</v>
      </c>
      <c r="E47" s="53" t="s">
        <v>127</v>
      </c>
      <c r="F47" s="62" t="s">
        <v>41</v>
      </c>
      <c r="G47" s="93" t="s">
        <v>67</v>
      </c>
      <c r="H47" s="90">
        <v>6.6562500000000012E-5</v>
      </c>
      <c r="I47" s="90">
        <v>1.3592592592592592E-4</v>
      </c>
      <c r="J47" s="90">
        <f>I47-$I$23</f>
        <v>1.4722222222222217E-5</v>
      </c>
      <c r="K47" s="54">
        <f>$K$19/((I47*24))</f>
        <v>61.307901907356957</v>
      </c>
      <c r="L47" s="53"/>
      <c r="M47" s="55"/>
    </row>
    <row r="48" spans="1:13" ht="16.5" customHeight="1" x14ac:dyDescent="0.2">
      <c r="A48" s="52">
        <v>26</v>
      </c>
      <c r="B48" s="62">
        <v>34</v>
      </c>
      <c r="C48" s="62">
        <v>10099853905</v>
      </c>
      <c r="D48" s="61" t="s">
        <v>128</v>
      </c>
      <c r="E48" s="53" t="s">
        <v>129</v>
      </c>
      <c r="F48" s="62" t="s">
        <v>39</v>
      </c>
      <c r="G48" s="93" t="s">
        <v>212</v>
      </c>
      <c r="H48" s="90">
        <v>6.6932870370370369E-5</v>
      </c>
      <c r="I48" s="90">
        <v>1.3623842592592594E-4</v>
      </c>
      <c r="J48" s="90">
        <f>I48-$I$23</f>
        <v>1.5034722222222232E-5</v>
      </c>
      <c r="K48" s="54">
        <f>$K$19/((I48*24))</f>
        <v>61.167275507603428</v>
      </c>
      <c r="L48" s="53"/>
      <c r="M48" s="55"/>
    </row>
    <row r="49" spans="1:13" ht="16.5" customHeight="1" x14ac:dyDescent="0.2">
      <c r="A49" s="52">
        <v>27</v>
      </c>
      <c r="B49" s="62">
        <v>63</v>
      </c>
      <c r="C49" s="62">
        <v>10100863008</v>
      </c>
      <c r="D49" s="61" t="s">
        <v>130</v>
      </c>
      <c r="E49" s="53" t="s">
        <v>131</v>
      </c>
      <c r="F49" s="62" t="s">
        <v>41</v>
      </c>
      <c r="G49" s="93" t="s">
        <v>68</v>
      </c>
      <c r="H49" s="90">
        <v>6.7071759259259246E-5</v>
      </c>
      <c r="I49" s="90">
        <v>1.3642361111111112E-4</v>
      </c>
      <c r="J49" s="90">
        <f>I49-$I$23</f>
        <v>1.521990740740741E-5</v>
      </c>
      <c r="K49" s="54">
        <f>$K$19/((I49*24))</f>
        <v>61.084245355052182</v>
      </c>
      <c r="L49" s="53"/>
      <c r="M49" s="55"/>
    </row>
    <row r="50" spans="1:13" ht="16.5" customHeight="1" x14ac:dyDescent="0.2">
      <c r="A50" s="52">
        <v>28</v>
      </c>
      <c r="B50" s="62">
        <v>117</v>
      </c>
      <c r="C50" s="62">
        <v>10131402749</v>
      </c>
      <c r="D50" s="61" t="s">
        <v>132</v>
      </c>
      <c r="E50" s="53" t="s">
        <v>133</v>
      </c>
      <c r="F50" s="62" t="s">
        <v>42</v>
      </c>
      <c r="G50" s="93" t="s">
        <v>68</v>
      </c>
      <c r="H50" s="90">
        <v>6.6354166666666669E-5</v>
      </c>
      <c r="I50" s="90">
        <v>1.3667824074074073E-4</v>
      </c>
      <c r="J50" s="90">
        <f>I50-$I$23</f>
        <v>1.5474537037037027E-5</v>
      </c>
      <c r="K50" s="54">
        <f>$K$19/((I50*24))</f>
        <v>60.97044626979423</v>
      </c>
      <c r="L50" s="53"/>
      <c r="M50" s="55"/>
    </row>
    <row r="51" spans="1:13" ht="16.5" customHeight="1" x14ac:dyDescent="0.2">
      <c r="A51" s="52">
        <v>29</v>
      </c>
      <c r="B51" s="62">
        <v>22</v>
      </c>
      <c r="C51" s="62">
        <v>10120373344</v>
      </c>
      <c r="D51" s="61" t="s">
        <v>134</v>
      </c>
      <c r="E51" s="53" t="s">
        <v>135</v>
      </c>
      <c r="F51" s="62" t="s">
        <v>41</v>
      </c>
      <c r="G51" s="93" t="s">
        <v>67</v>
      </c>
      <c r="H51" s="90">
        <v>6.7175925925925931E-5</v>
      </c>
      <c r="I51" s="90">
        <v>1.3689814814814814E-4</v>
      </c>
      <c r="J51" s="90">
        <f>I51-$I$23</f>
        <v>1.5694444444444439E-5</v>
      </c>
      <c r="K51" s="54">
        <f>$K$19/((I51*24))</f>
        <v>60.8725059181603</v>
      </c>
      <c r="L51" s="53"/>
      <c r="M51" s="55"/>
    </row>
    <row r="52" spans="1:13" ht="16.5" customHeight="1" x14ac:dyDescent="0.2">
      <c r="A52" s="52">
        <v>30</v>
      </c>
      <c r="B52" s="62">
        <v>73</v>
      </c>
      <c r="C52" s="62">
        <v>10096733036</v>
      </c>
      <c r="D52" s="61" t="s">
        <v>136</v>
      </c>
      <c r="E52" s="53" t="s">
        <v>137</v>
      </c>
      <c r="F52" s="62" t="s">
        <v>39</v>
      </c>
      <c r="G52" s="93" t="s">
        <v>69</v>
      </c>
      <c r="H52" s="90">
        <v>6.8564814814814825E-5</v>
      </c>
      <c r="I52" s="90">
        <v>1.3791666666666667E-4</v>
      </c>
      <c r="J52" s="90">
        <f>I52-$I$23</f>
        <v>1.6712962962962962E-5</v>
      </c>
      <c r="K52" s="54">
        <f>$K$19/((I52*24))</f>
        <v>60.422960725075534</v>
      </c>
      <c r="L52" s="53"/>
      <c r="M52" s="55"/>
    </row>
    <row r="53" spans="1:13" ht="16.5" customHeight="1" x14ac:dyDescent="0.2">
      <c r="A53" s="52">
        <v>31</v>
      </c>
      <c r="B53" s="62">
        <v>120</v>
      </c>
      <c r="C53" s="62">
        <v>10129852668</v>
      </c>
      <c r="D53" s="61" t="s">
        <v>138</v>
      </c>
      <c r="E53" s="53" t="s">
        <v>139</v>
      </c>
      <c r="F53" s="62" t="s">
        <v>42</v>
      </c>
      <c r="G53" s="93" t="s">
        <v>68</v>
      </c>
      <c r="H53" s="90">
        <v>6.7384259259259261E-5</v>
      </c>
      <c r="I53" s="90">
        <v>1.3805555555555557E-4</v>
      </c>
      <c r="J53" s="90">
        <f>I53-$I$23</f>
        <v>1.6851851851851866E-5</v>
      </c>
      <c r="K53" s="54">
        <f>$K$19/((I53*24))</f>
        <v>60.362173038229372</v>
      </c>
      <c r="L53" s="53"/>
      <c r="M53" s="55"/>
    </row>
    <row r="54" spans="1:13" ht="16.5" customHeight="1" x14ac:dyDescent="0.2">
      <c r="A54" s="52">
        <v>32</v>
      </c>
      <c r="B54" s="62">
        <v>32</v>
      </c>
      <c r="C54" s="62">
        <v>10099853804</v>
      </c>
      <c r="D54" s="61" t="s">
        <v>140</v>
      </c>
      <c r="E54" s="53" t="s">
        <v>141</v>
      </c>
      <c r="F54" s="62" t="s">
        <v>33</v>
      </c>
      <c r="G54" s="93" t="s">
        <v>212</v>
      </c>
      <c r="H54" s="90">
        <v>6.7222222222222219E-5</v>
      </c>
      <c r="I54" s="90">
        <v>1.3818287037037038E-4</v>
      </c>
      <c r="J54" s="90">
        <f>I54-$I$23</f>
        <v>1.6979166666666675E-5</v>
      </c>
      <c r="K54" s="54">
        <f>$K$19/((I54*24))</f>
        <v>60.306558338219283</v>
      </c>
      <c r="L54" s="53"/>
      <c r="M54" s="55"/>
    </row>
    <row r="55" spans="1:13" ht="16.5" customHeight="1" x14ac:dyDescent="0.2">
      <c r="A55" s="52">
        <v>33</v>
      </c>
      <c r="B55" s="62">
        <v>75</v>
      </c>
      <c r="C55" s="62">
        <v>10109160649</v>
      </c>
      <c r="D55" s="61" t="s">
        <v>142</v>
      </c>
      <c r="E55" s="53" t="s">
        <v>143</v>
      </c>
      <c r="F55" s="62" t="s">
        <v>33</v>
      </c>
      <c r="G55" s="93" t="s">
        <v>144</v>
      </c>
      <c r="H55" s="90">
        <v>6.8055555555555564E-5</v>
      </c>
      <c r="I55" s="90">
        <v>1.3822916666666668E-4</v>
      </c>
      <c r="J55" s="90">
        <f>I55-$I$23</f>
        <v>1.7025462962962976E-5</v>
      </c>
      <c r="K55" s="54">
        <f>$K$19/((I55*24))</f>
        <v>60.286360211002261</v>
      </c>
      <c r="L55" s="53"/>
      <c r="M55" s="55"/>
    </row>
    <row r="56" spans="1:13" ht="16.5" customHeight="1" x14ac:dyDescent="0.2">
      <c r="A56" s="52">
        <v>34</v>
      </c>
      <c r="B56" s="62">
        <v>36</v>
      </c>
      <c r="C56" s="62">
        <v>10090366392</v>
      </c>
      <c r="D56" s="61" t="s">
        <v>145</v>
      </c>
      <c r="E56" s="53" t="s">
        <v>146</v>
      </c>
      <c r="F56" s="62" t="s">
        <v>33</v>
      </c>
      <c r="G56" s="93" t="s">
        <v>212</v>
      </c>
      <c r="H56" s="90">
        <v>6.8148148148148153E-5</v>
      </c>
      <c r="I56" s="90">
        <v>1.3824074074074072E-4</v>
      </c>
      <c r="J56" s="90">
        <f>I56-$I$23</f>
        <v>1.7037037037037018E-5</v>
      </c>
      <c r="K56" s="54">
        <f>$K$19/((I56*24))</f>
        <v>60.281312793034175</v>
      </c>
      <c r="L56" s="53"/>
      <c r="M56" s="55"/>
    </row>
    <row r="57" spans="1:13" ht="16.5" customHeight="1" x14ac:dyDescent="0.2">
      <c r="A57" s="52">
        <v>35</v>
      </c>
      <c r="B57" s="62">
        <v>13</v>
      </c>
      <c r="C57" s="62">
        <v>10120120538</v>
      </c>
      <c r="D57" s="61" t="s">
        <v>147</v>
      </c>
      <c r="E57" s="53" t="s">
        <v>148</v>
      </c>
      <c r="F57" s="62" t="s">
        <v>41</v>
      </c>
      <c r="G57" s="93" t="s">
        <v>67</v>
      </c>
      <c r="H57" s="90">
        <v>6.782407407407407E-5</v>
      </c>
      <c r="I57" s="90">
        <v>1.384837962962963E-4</v>
      </c>
      <c r="J57" s="90">
        <f>I57-$I$23</f>
        <v>1.7280092592592594E-5</v>
      </c>
      <c r="K57" s="54">
        <f>$K$19/((I57*24))</f>
        <v>60.175511909736727</v>
      </c>
      <c r="L57" s="53"/>
      <c r="M57" s="55"/>
    </row>
    <row r="58" spans="1:13" ht="16.5" customHeight="1" x14ac:dyDescent="0.2">
      <c r="A58" s="52">
        <v>36</v>
      </c>
      <c r="B58" s="62">
        <v>5</v>
      </c>
      <c r="C58" s="62">
        <v>10123421871</v>
      </c>
      <c r="D58" s="61" t="s">
        <v>149</v>
      </c>
      <c r="E58" s="53" t="s">
        <v>150</v>
      </c>
      <c r="F58" s="62" t="s">
        <v>41</v>
      </c>
      <c r="G58" s="93" t="s">
        <v>67</v>
      </c>
      <c r="H58" s="90">
        <v>6.7523148148148138E-5</v>
      </c>
      <c r="I58" s="90">
        <v>1.3872685185185187E-4</v>
      </c>
      <c r="J58" s="90">
        <f>I58-$I$23</f>
        <v>1.752314814814817E-5</v>
      </c>
      <c r="K58" s="54">
        <f>$K$19/((I58*24))</f>
        <v>60.070081762055729</v>
      </c>
      <c r="L58" s="53"/>
      <c r="M58" s="55"/>
    </row>
    <row r="59" spans="1:13" ht="16.5" customHeight="1" x14ac:dyDescent="0.2">
      <c r="A59" s="52">
        <v>37</v>
      </c>
      <c r="B59" s="62">
        <v>6</v>
      </c>
      <c r="C59" s="62">
        <v>10112512809</v>
      </c>
      <c r="D59" s="61" t="s">
        <v>151</v>
      </c>
      <c r="E59" s="53" t="s">
        <v>152</v>
      </c>
      <c r="F59" s="62" t="s">
        <v>41</v>
      </c>
      <c r="G59" s="93" t="s">
        <v>67</v>
      </c>
      <c r="H59" s="90">
        <v>6.7557870370370371E-5</v>
      </c>
      <c r="I59" s="90">
        <v>1.3902777777777779E-4</v>
      </c>
      <c r="J59" s="90">
        <f>I59-$I$23</f>
        <v>1.7824074074074088E-5</v>
      </c>
      <c r="K59" s="54">
        <f>$K$19/((I59*24))</f>
        <v>59.940059940059939</v>
      </c>
      <c r="L59" s="53"/>
      <c r="M59" s="55"/>
    </row>
    <row r="60" spans="1:13" ht="16.5" customHeight="1" x14ac:dyDescent="0.2">
      <c r="A60" s="52">
        <v>38</v>
      </c>
      <c r="B60" s="62">
        <v>14</v>
      </c>
      <c r="C60" s="62">
        <v>10130294323</v>
      </c>
      <c r="D60" s="61" t="s">
        <v>153</v>
      </c>
      <c r="E60" s="53" t="s">
        <v>154</v>
      </c>
      <c r="F60" s="62" t="s">
        <v>42</v>
      </c>
      <c r="G60" s="93" t="s">
        <v>67</v>
      </c>
      <c r="H60" s="90">
        <v>6.8252314814814811E-5</v>
      </c>
      <c r="I60" s="90">
        <v>1.3927083333333331E-4</v>
      </c>
      <c r="J60" s="90">
        <f>I60-$I$23</f>
        <v>1.806712962962961E-5</v>
      </c>
      <c r="K60" s="54">
        <f>$K$19/((I60*24))</f>
        <v>59.835452505609588</v>
      </c>
      <c r="L60" s="53"/>
      <c r="M60" s="55"/>
    </row>
    <row r="61" spans="1:13" ht="16.5" customHeight="1" x14ac:dyDescent="0.2">
      <c r="A61" s="52">
        <v>39</v>
      </c>
      <c r="B61" s="62">
        <v>59</v>
      </c>
      <c r="C61" s="62">
        <v>10092735519</v>
      </c>
      <c r="D61" s="61" t="s">
        <v>155</v>
      </c>
      <c r="E61" s="53" t="s">
        <v>156</v>
      </c>
      <c r="F61" s="62" t="s">
        <v>39</v>
      </c>
      <c r="G61" s="93" t="s">
        <v>46</v>
      </c>
      <c r="H61" s="90">
        <v>6.8495370370370373E-5</v>
      </c>
      <c r="I61" s="90">
        <v>1.3996527777777778E-4</v>
      </c>
      <c r="J61" s="90">
        <f>I61-$I$23</f>
        <v>1.8761574074074077E-5</v>
      </c>
      <c r="K61" s="54">
        <f>$K$19/((I61*24))</f>
        <v>59.538576035723153</v>
      </c>
      <c r="L61" s="53"/>
      <c r="M61" s="55"/>
    </row>
    <row r="62" spans="1:13" ht="16.5" customHeight="1" x14ac:dyDescent="0.2">
      <c r="A62" s="52">
        <v>40</v>
      </c>
      <c r="B62" s="62">
        <v>35</v>
      </c>
      <c r="C62" s="62">
        <v>10113560510</v>
      </c>
      <c r="D62" s="61" t="s">
        <v>157</v>
      </c>
      <c r="E62" s="53" t="s">
        <v>158</v>
      </c>
      <c r="F62" s="62" t="s">
        <v>41</v>
      </c>
      <c r="G62" s="93" t="s">
        <v>212</v>
      </c>
      <c r="H62" s="90">
        <v>6.9756944444444445E-5</v>
      </c>
      <c r="I62" s="90">
        <v>1.4011574074074075E-4</v>
      </c>
      <c r="J62" s="90">
        <f>I62-$I$23</f>
        <v>1.891203703703705E-5</v>
      </c>
      <c r="K62" s="54">
        <f>$K$19/((I62*24))</f>
        <v>59.474640674045929</v>
      </c>
      <c r="L62" s="53"/>
      <c r="M62" s="55"/>
    </row>
    <row r="63" spans="1:13" ht="16.5" customHeight="1" x14ac:dyDescent="0.2">
      <c r="A63" s="52">
        <v>41</v>
      </c>
      <c r="B63" s="62">
        <v>41</v>
      </c>
      <c r="C63" s="62">
        <v>10104451907</v>
      </c>
      <c r="D63" s="61" t="s">
        <v>159</v>
      </c>
      <c r="E63" s="53" t="s">
        <v>160</v>
      </c>
      <c r="F63" s="62" t="s">
        <v>41</v>
      </c>
      <c r="G63" s="93" t="s">
        <v>70</v>
      </c>
      <c r="H63" s="90">
        <v>6.9155092592592594E-5</v>
      </c>
      <c r="I63" s="90">
        <v>1.4182870370370369E-4</v>
      </c>
      <c r="J63" s="90">
        <f>I63-$I$23</f>
        <v>2.0624999999999986E-5</v>
      </c>
      <c r="K63" s="54">
        <f>$K$19/((I63*24))</f>
        <v>58.756324465480667</v>
      </c>
      <c r="L63" s="53"/>
      <c r="M63" s="55"/>
    </row>
    <row r="64" spans="1:13" ht="16.5" customHeight="1" x14ac:dyDescent="0.2">
      <c r="A64" s="52">
        <v>42</v>
      </c>
      <c r="B64" s="62">
        <v>110</v>
      </c>
      <c r="C64" s="62">
        <v>10130175495</v>
      </c>
      <c r="D64" s="61" t="s">
        <v>161</v>
      </c>
      <c r="E64" s="53" t="s">
        <v>162</v>
      </c>
      <c r="F64" s="62" t="s">
        <v>42</v>
      </c>
      <c r="G64" s="93" t="s">
        <v>67</v>
      </c>
      <c r="H64" s="90">
        <v>7.0034722222222227E-5</v>
      </c>
      <c r="I64" s="90">
        <v>1.4212962962962961E-4</v>
      </c>
      <c r="J64" s="90">
        <f>I64-$I$23</f>
        <v>2.0925925925925905E-5</v>
      </c>
      <c r="K64" s="54">
        <f>$K$19/((I64*24))</f>
        <v>58.631921824104246</v>
      </c>
      <c r="L64" s="53"/>
      <c r="M64" s="55"/>
    </row>
    <row r="65" spans="1:13" ht="16.5" customHeight="1" x14ac:dyDescent="0.2">
      <c r="A65" s="52">
        <v>43</v>
      </c>
      <c r="B65" s="62">
        <v>40</v>
      </c>
      <c r="C65" s="62">
        <v>10127889733</v>
      </c>
      <c r="D65" s="61" t="s">
        <v>163</v>
      </c>
      <c r="E65" s="53" t="s">
        <v>73</v>
      </c>
      <c r="F65" s="62" t="s">
        <v>41</v>
      </c>
      <c r="G65" s="93" t="s">
        <v>70</v>
      </c>
      <c r="H65" s="90">
        <v>7.0347222222222228E-5</v>
      </c>
      <c r="I65" s="90">
        <v>1.4245370370370369E-4</v>
      </c>
      <c r="J65" s="90">
        <f>I65-$I$23</f>
        <v>2.1249999999999988E-5</v>
      </c>
      <c r="K65" s="54">
        <f>$K$19/((I65*24))</f>
        <v>58.498537536561592</v>
      </c>
      <c r="L65" s="53"/>
      <c r="M65" s="55"/>
    </row>
    <row r="66" spans="1:13" ht="16.5" customHeight="1" x14ac:dyDescent="0.2">
      <c r="A66" s="52">
        <v>44</v>
      </c>
      <c r="B66" s="62">
        <v>76</v>
      </c>
      <c r="C66" s="62">
        <v>10128543774</v>
      </c>
      <c r="D66" s="61" t="s">
        <v>164</v>
      </c>
      <c r="E66" s="53" t="s">
        <v>165</v>
      </c>
      <c r="F66" s="62" t="s">
        <v>41</v>
      </c>
      <c r="G66" s="93" t="s">
        <v>144</v>
      </c>
      <c r="H66" s="90">
        <v>7.0115740740740734E-5</v>
      </c>
      <c r="I66" s="90">
        <v>1.4269675925925927E-4</v>
      </c>
      <c r="J66" s="90">
        <f>I66-$I$23</f>
        <v>2.1493055555555564E-5</v>
      </c>
      <c r="K66" s="54">
        <f>$K$19/((I66*24))</f>
        <v>58.398896909725039</v>
      </c>
      <c r="L66" s="53"/>
      <c r="M66" s="55"/>
    </row>
    <row r="67" spans="1:13" ht="16.5" customHeight="1" x14ac:dyDescent="0.2">
      <c r="A67" s="52">
        <v>45</v>
      </c>
      <c r="B67" s="62">
        <v>82</v>
      </c>
      <c r="C67" s="62">
        <v>10131524506</v>
      </c>
      <c r="D67" s="61" t="s">
        <v>166</v>
      </c>
      <c r="E67" s="53" t="s">
        <v>167</v>
      </c>
      <c r="F67" s="62" t="s">
        <v>39</v>
      </c>
      <c r="G67" s="93" t="s">
        <v>168</v>
      </c>
      <c r="H67" s="90">
        <v>7.0173611111111117E-5</v>
      </c>
      <c r="I67" s="90">
        <v>1.437037037037037E-4</v>
      </c>
      <c r="J67" s="90">
        <f>I67-$I$23</f>
        <v>2.2499999999999991E-5</v>
      </c>
      <c r="K67" s="54">
        <f>$K$19/((I67*24))</f>
        <v>57.989690721649495</v>
      </c>
      <c r="L67" s="53"/>
      <c r="M67" s="55"/>
    </row>
    <row r="68" spans="1:13" ht="16.5" customHeight="1" x14ac:dyDescent="0.2">
      <c r="A68" s="52">
        <v>46</v>
      </c>
      <c r="B68" s="62">
        <v>12</v>
      </c>
      <c r="C68" s="62">
        <v>10130084660</v>
      </c>
      <c r="D68" s="61" t="s">
        <v>169</v>
      </c>
      <c r="E68" s="53" t="s">
        <v>170</v>
      </c>
      <c r="F68" s="62" t="s">
        <v>42</v>
      </c>
      <c r="G68" s="93" t="s">
        <v>67</v>
      </c>
      <c r="H68" s="90">
        <v>6.9745370370370363E-5</v>
      </c>
      <c r="I68" s="90">
        <v>1.4482638888888886E-4</v>
      </c>
      <c r="J68" s="90">
        <f>I68-$I$23</f>
        <v>2.3622685185185159E-5</v>
      </c>
      <c r="K68" s="54">
        <f>$K$19/((I68*24))</f>
        <v>57.540158235435165</v>
      </c>
      <c r="L68" s="53"/>
      <c r="M68" s="55"/>
    </row>
    <row r="69" spans="1:13" ht="16.5" customHeight="1" x14ac:dyDescent="0.2">
      <c r="A69" s="52">
        <v>47</v>
      </c>
      <c r="B69" s="62">
        <v>80</v>
      </c>
      <c r="C69" s="62">
        <v>10127889632</v>
      </c>
      <c r="D69" s="61" t="s">
        <v>171</v>
      </c>
      <c r="E69" s="53" t="s">
        <v>172</v>
      </c>
      <c r="F69" s="62" t="s">
        <v>41</v>
      </c>
      <c r="G69" s="93" t="s">
        <v>72</v>
      </c>
      <c r="H69" s="90">
        <v>7.2928240740740741E-5</v>
      </c>
      <c r="I69" s="90">
        <v>1.4608796296296296E-4</v>
      </c>
      <c r="J69" s="90">
        <f>I69-$I$23</f>
        <v>2.4884259259259258E-5</v>
      </c>
      <c r="K69" s="54">
        <f>$K$19/((I69*24))</f>
        <v>57.043257803834578</v>
      </c>
      <c r="L69" s="53"/>
      <c r="M69" s="55"/>
    </row>
    <row r="70" spans="1:13" ht="16.5" customHeight="1" x14ac:dyDescent="0.2">
      <c r="A70" s="52">
        <v>48</v>
      </c>
      <c r="B70" s="62">
        <v>78</v>
      </c>
      <c r="C70" s="62">
        <v>10125246481</v>
      </c>
      <c r="D70" s="61" t="s">
        <v>173</v>
      </c>
      <c r="E70" s="53" t="s">
        <v>174</v>
      </c>
      <c r="F70" s="62" t="s">
        <v>41</v>
      </c>
      <c r="G70" s="93" t="s">
        <v>72</v>
      </c>
      <c r="H70" s="90">
        <v>7.2662037037037042E-5</v>
      </c>
      <c r="I70" s="90">
        <v>1.4664351851851853E-4</v>
      </c>
      <c r="J70" s="90">
        <f>I70-$I$23</f>
        <v>2.5439814814814821E-5</v>
      </c>
      <c r="K70" s="54">
        <f>$K$19/((I70*24))</f>
        <v>56.827150749802684</v>
      </c>
      <c r="L70" s="53"/>
      <c r="M70" s="55"/>
    </row>
    <row r="71" spans="1:13" ht="16.5" customHeight="1" x14ac:dyDescent="0.2">
      <c r="A71" s="52">
        <v>49</v>
      </c>
      <c r="B71" s="62">
        <v>43</v>
      </c>
      <c r="C71" s="62">
        <v>10126131003</v>
      </c>
      <c r="D71" s="61" t="s">
        <v>175</v>
      </c>
      <c r="E71" s="53" t="s">
        <v>176</v>
      </c>
      <c r="F71" s="62" t="s">
        <v>41</v>
      </c>
      <c r="G71" s="93" t="s">
        <v>70</v>
      </c>
      <c r="H71" s="90">
        <v>7.1678240740740738E-5</v>
      </c>
      <c r="I71" s="90">
        <v>1.4687500000000001E-4</v>
      </c>
      <c r="J71" s="90">
        <f>I71-$I$23</f>
        <v>2.5671296296296301E-5</v>
      </c>
      <c r="K71" s="54">
        <f>$K$19/((I71*24))</f>
        <v>56.737588652482266</v>
      </c>
      <c r="L71" s="53"/>
      <c r="M71" s="55"/>
    </row>
    <row r="72" spans="1:13" ht="16.5" customHeight="1" x14ac:dyDescent="0.2">
      <c r="A72" s="52">
        <v>50</v>
      </c>
      <c r="B72" s="62">
        <v>77</v>
      </c>
      <c r="C72" s="62">
        <v>10127890642</v>
      </c>
      <c r="D72" s="61" t="s">
        <v>177</v>
      </c>
      <c r="E72" s="53" t="s">
        <v>71</v>
      </c>
      <c r="F72" s="62" t="s">
        <v>41</v>
      </c>
      <c r="G72" s="93" t="s">
        <v>72</v>
      </c>
      <c r="H72" s="90">
        <v>7.282407407407407E-5</v>
      </c>
      <c r="I72" s="90">
        <v>1.4734953703703703E-4</v>
      </c>
      <c r="J72" s="90">
        <f>I72-$I$23</f>
        <v>2.614583333333333E-5</v>
      </c>
      <c r="K72" s="54">
        <f>$K$19/((I72*24))</f>
        <v>56.554866074935198</v>
      </c>
      <c r="L72" s="53"/>
      <c r="M72" s="55"/>
    </row>
    <row r="73" spans="1:13" ht="16.5" customHeight="1" x14ac:dyDescent="0.2">
      <c r="A73" s="52">
        <v>51</v>
      </c>
      <c r="B73" s="62">
        <v>74</v>
      </c>
      <c r="C73" s="62">
        <v>10109160447</v>
      </c>
      <c r="D73" s="61" t="s">
        <v>178</v>
      </c>
      <c r="E73" s="53" t="s">
        <v>179</v>
      </c>
      <c r="F73" s="62" t="s">
        <v>41</v>
      </c>
      <c r="G73" s="93" t="s">
        <v>144</v>
      </c>
      <c r="H73" s="90">
        <v>7.241898148148148E-5</v>
      </c>
      <c r="I73" s="90">
        <v>1.4760416666666665E-4</v>
      </c>
      <c r="J73" s="90">
        <f>I73-$I$23</f>
        <v>2.6400462962962947E-5</v>
      </c>
      <c r="K73" s="54">
        <f>$K$19/((I73*24))</f>
        <v>56.457304163726192</v>
      </c>
      <c r="L73" s="53"/>
      <c r="M73" s="55"/>
    </row>
    <row r="74" spans="1:13" ht="16.5" customHeight="1" x14ac:dyDescent="0.2">
      <c r="A74" s="52">
        <v>52</v>
      </c>
      <c r="B74" s="62">
        <v>79</v>
      </c>
      <c r="C74" s="62">
        <v>10126951964</v>
      </c>
      <c r="D74" s="61" t="s">
        <v>180</v>
      </c>
      <c r="E74" s="53" t="s">
        <v>181</v>
      </c>
      <c r="F74" s="62" t="s">
        <v>41</v>
      </c>
      <c r="G74" s="93" t="s">
        <v>72</v>
      </c>
      <c r="H74" s="90">
        <v>7.255787037037037E-5</v>
      </c>
      <c r="I74" s="90">
        <v>1.4811342592592594E-4</v>
      </c>
      <c r="J74" s="90">
        <f>I74-$I$23</f>
        <v>2.6909722222222236E-5</v>
      </c>
      <c r="K74" s="54">
        <f>$K$19/((I74*24))</f>
        <v>56.26318668437915</v>
      </c>
      <c r="L74" s="53"/>
      <c r="M74" s="55"/>
    </row>
    <row r="75" spans="1:13" ht="16.5" customHeight="1" x14ac:dyDescent="0.2">
      <c r="A75" s="52">
        <v>53</v>
      </c>
      <c r="B75" s="62">
        <v>2</v>
      </c>
      <c r="C75" s="62">
        <v>10130333830</v>
      </c>
      <c r="D75" s="61" t="s">
        <v>182</v>
      </c>
      <c r="E75" s="53" t="s">
        <v>183</v>
      </c>
      <c r="F75" s="62" t="s">
        <v>42</v>
      </c>
      <c r="G75" s="93" t="s">
        <v>67</v>
      </c>
      <c r="H75" s="90">
        <v>7.2256944444444438E-5</v>
      </c>
      <c r="I75" s="90">
        <v>1.5090277777777777E-4</v>
      </c>
      <c r="J75" s="90">
        <f>I75-$I$23</f>
        <v>2.9699074074074065E-5</v>
      </c>
      <c r="K75" s="54">
        <f>$K$19/((I75*24))</f>
        <v>55.223193741371382</v>
      </c>
      <c r="L75" s="53"/>
      <c r="M75" s="55"/>
    </row>
    <row r="76" spans="1:13" ht="16.5" customHeight="1" x14ac:dyDescent="0.2">
      <c r="A76" s="52">
        <v>54</v>
      </c>
      <c r="B76" s="62">
        <v>60</v>
      </c>
      <c r="C76" s="62"/>
      <c r="D76" s="61" t="s">
        <v>184</v>
      </c>
      <c r="E76" s="53" t="s">
        <v>185</v>
      </c>
      <c r="F76" s="62" t="s">
        <v>41</v>
      </c>
      <c r="G76" s="93" t="s">
        <v>74</v>
      </c>
      <c r="H76" s="90">
        <v>7.5173611111111103E-5</v>
      </c>
      <c r="I76" s="90">
        <v>1.5270833333333334E-4</v>
      </c>
      <c r="J76" s="90">
        <f>I76-$I$23</f>
        <v>3.1504629629629631E-5</v>
      </c>
      <c r="K76" s="54">
        <f>$K$19/((I76*24))</f>
        <v>54.570259208731244</v>
      </c>
      <c r="L76" s="53"/>
      <c r="M76" s="55"/>
    </row>
    <row r="77" spans="1:13" ht="16.5" customHeight="1" x14ac:dyDescent="0.2">
      <c r="A77" s="52">
        <v>55</v>
      </c>
      <c r="B77" s="62">
        <v>112</v>
      </c>
      <c r="C77" s="62">
        <v>10128264494</v>
      </c>
      <c r="D77" s="61" t="s">
        <v>186</v>
      </c>
      <c r="E77" s="53" t="s">
        <v>187</v>
      </c>
      <c r="F77" s="62" t="s">
        <v>41</v>
      </c>
      <c r="G77" s="93" t="s">
        <v>70</v>
      </c>
      <c r="H77" s="90">
        <v>7.5717592592592598E-5</v>
      </c>
      <c r="I77" s="90">
        <v>1.5375E-4</v>
      </c>
      <c r="J77" s="90">
        <f>I77-$I$23</f>
        <v>3.2546296296296292E-5</v>
      </c>
      <c r="K77" s="54">
        <f>$K$19/((I77*24))</f>
        <v>54.200542005420061</v>
      </c>
      <c r="L77" s="53"/>
      <c r="M77" s="55"/>
    </row>
    <row r="78" spans="1:13" ht="16.5" customHeight="1" x14ac:dyDescent="0.2">
      <c r="A78" s="52">
        <v>56</v>
      </c>
      <c r="B78" s="62">
        <v>85</v>
      </c>
      <c r="C78" s="62">
        <v>10131461858</v>
      </c>
      <c r="D78" s="61" t="s">
        <v>188</v>
      </c>
      <c r="E78" s="53" t="s">
        <v>189</v>
      </c>
      <c r="F78" s="62" t="s">
        <v>42</v>
      </c>
      <c r="G78" s="93" t="s">
        <v>168</v>
      </c>
      <c r="H78" s="90">
        <v>7.5868055555555557E-5</v>
      </c>
      <c r="I78" s="90">
        <v>1.5563657407407407E-4</v>
      </c>
      <c r="J78" s="90">
        <f>I78-$I$23</f>
        <v>3.4432870370370365E-5</v>
      </c>
      <c r="K78" s="54">
        <f>$K$19/((I78*24))</f>
        <v>53.543541310329452</v>
      </c>
      <c r="L78" s="53"/>
      <c r="M78" s="55"/>
    </row>
    <row r="79" spans="1:13" ht="16.5" customHeight="1" x14ac:dyDescent="0.2">
      <c r="A79" s="52">
        <v>57</v>
      </c>
      <c r="B79" s="62">
        <v>83</v>
      </c>
      <c r="C79" s="62">
        <v>10131460646</v>
      </c>
      <c r="D79" s="61" t="s">
        <v>190</v>
      </c>
      <c r="E79" s="53" t="s">
        <v>191</v>
      </c>
      <c r="F79" s="62" t="s">
        <v>41</v>
      </c>
      <c r="G79" s="93" t="s">
        <v>168</v>
      </c>
      <c r="H79" s="90">
        <v>7.4733796296296294E-5</v>
      </c>
      <c r="I79" s="90">
        <v>1.5581018518518518E-4</v>
      </c>
      <c r="J79" s="90">
        <f>I79-$I$23</f>
        <v>3.4606481481481475E-5</v>
      </c>
      <c r="K79" s="54">
        <f>$K$19/((I79*24))</f>
        <v>53.483880552666768</v>
      </c>
      <c r="L79" s="53"/>
      <c r="M79" s="55"/>
    </row>
    <row r="80" spans="1:13" ht="16.5" customHeight="1" x14ac:dyDescent="0.2">
      <c r="A80" s="52">
        <v>58</v>
      </c>
      <c r="B80" s="62">
        <v>114</v>
      </c>
      <c r="C80" s="62"/>
      <c r="D80" s="61" t="s">
        <v>192</v>
      </c>
      <c r="E80" s="53" t="s">
        <v>193</v>
      </c>
      <c r="F80" s="62" t="s">
        <v>42</v>
      </c>
      <c r="G80" s="93" t="s">
        <v>67</v>
      </c>
      <c r="H80" s="90">
        <v>7.6967592592592601E-5</v>
      </c>
      <c r="I80" s="90">
        <v>1.5690972222222224E-4</v>
      </c>
      <c r="J80" s="90">
        <f>I80-$I$23</f>
        <v>3.5706018518518533E-5</v>
      </c>
      <c r="K80" s="54">
        <f>$K$19/((I80*24))</f>
        <v>53.10909493250719</v>
      </c>
      <c r="L80" s="53"/>
      <c r="M80" s="55"/>
    </row>
    <row r="81" spans="1:13" ht="16.5" customHeight="1" x14ac:dyDescent="0.2">
      <c r="A81" s="52">
        <v>59</v>
      </c>
      <c r="B81" s="62">
        <v>87</v>
      </c>
      <c r="C81" s="62"/>
      <c r="D81" s="61" t="s">
        <v>194</v>
      </c>
      <c r="E81" s="53" t="s">
        <v>195</v>
      </c>
      <c r="F81" s="62" t="s">
        <v>42</v>
      </c>
      <c r="G81" s="93" t="s">
        <v>168</v>
      </c>
      <c r="H81" s="90">
        <v>7.6238425925925928E-5</v>
      </c>
      <c r="I81" s="90">
        <v>1.574074074074074E-4</v>
      </c>
      <c r="J81" s="90">
        <f>I81-$I$23</f>
        <v>3.6203703703703699E-5</v>
      </c>
      <c r="K81" s="54">
        <f>$K$19/((I81*24))</f>
        <v>52.941176470588239</v>
      </c>
      <c r="L81" s="53"/>
      <c r="M81" s="55"/>
    </row>
    <row r="82" spans="1:13" ht="16.5" customHeight="1" x14ac:dyDescent="0.2">
      <c r="A82" s="52">
        <v>60</v>
      </c>
      <c r="B82" s="62">
        <v>115</v>
      </c>
      <c r="C82" s="62">
        <v>10119333727</v>
      </c>
      <c r="D82" s="61" t="s">
        <v>196</v>
      </c>
      <c r="E82" s="53" t="s">
        <v>197</v>
      </c>
      <c r="F82" s="62" t="s">
        <v>39</v>
      </c>
      <c r="G82" s="93" t="s">
        <v>46</v>
      </c>
      <c r="H82" s="90">
        <v>7.7291666666666657E-5</v>
      </c>
      <c r="I82" s="90">
        <v>1.5781249999999999E-4</v>
      </c>
      <c r="J82" s="90">
        <f>I82-$I$23</f>
        <v>3.6608796296296289E-5</v>
      </c>
      <c r="K82" s="54">
        <f>$K$19/((I82*24))</f>
        <v>52.805280528052805</v>
      </c>
      <c r="L82" s="53"/>
      <c r="M82" s="55"/>
    </row>
    <row r="83" spans="1:13" ht="16.5" customHeight="1" x14ac:dyDescent="0.2">
      <c r="A83" s="52">
        <v>61</v>
      </c>
      <c r="B83" s="62">
        <v>121</v>
      </c>
      <c r="C83" s="62">
        <v>10130166910</v>
      </c>
      <c r="D83" s="61" t="s">
        <v>198</v>
      </c>
      <c r="E83" s="53" t="s">
        <v>199</v>
      </c>
      <c r="F83" s="62" t="s">
        <v>42</v>
      </c>
      <c r="G83" s="93" t="s">
        <v>67</v>
      </c>
      <c r="H83" s="90">
        <v>7.7488425925925931E-5</v>
      </c>
      <c r="I83" s="90">
        <v>1.5877314814814815E-4</v>
      </c>
      <c r="J83" s="90">
        <f>I83-$I$23</f>
        <v>3.7569444444444442E-5</v>
      </c>
      <c r="K83" s="54">
        <f>$K$19/((I83*24))</f>
        <v>52.485785099868785</v>
      </c>
      <c r="L83" s="53"/>
      <c r="M83" s="55"/>
    </row>
    <row r="84" spans="1:13" ht="16.5" customHeight="1" x14ac:dyDescent="0.2">
      <c r="A84" s="52">
        <v>62</v>
      </c>
      <c r="B84" s="62">
        <v>116</v>
      </c>
      <c r="C84" s="62">
        <v>10131461353</v>
      </c>
      <c r="D84" s="61" t="s">
        <v>200</v>
      </c>
      <c r="E84" s="53" t="s">
        <v>201</v>
      </c>
      <c r="F84" s="62" t="s">
        <v>41</v>
      </c>
      <c r="G84" s="93" t="s">
        <v>46</v>
      </c>
      <c r="H84" s="90">
        <v>7.7766203703703713E-5</v>
      </c>
      <c r="I84" s="90">
        <v>1.5942129629629631E-4</v>
      </c>
      <c r="J84" s="90">
        <f>I84-$I$23</f>
        <v>3.8217592592592608E-5</v>
      </c>
      <c r="K84" s="54">
        <f>$K$19/((I84*24))</f>
        <v>52.272397270219251</v>
      </c>
      <c r="L84" s="53"/>
      <c r="M84" s="55"/>
    </row>
    <row r="85" spans="1:13" ht="16.5" customHeight="1" x14ac:dyDescent="0.2">
      <c r="A85" s="52">
        <v>63</v>
      </c>
      <c r="B85" s="62">
        <v>42</v>
      </c>
      <c r="C85" s="62">
        <v>10125915680</v>
      </c>
      <c r="D85" s="61" t="s">
        <v>202</v>
      </c>
      <c r="E85" s="53" t="s">
        <v>203</v>
      </c>
      <c r="F85" s="62" t="s">
        <v>41</v>
      </c>
      <c r="G85" s="93" t="s">
        <v>70</v>
      </c>
      <c r="H85" s="90">
        <v>8.0416666666666665E-5</v>
      </c>
      <c r="I85" s="90">
        <v>1.6078703703703703E-4</v>
      </c>
      <c r="J85" s="90">
        <f>I85-$I$23</f>
        <v>3.9583333333333324E-5</v>
      </c>
      <c r="K85" s="54">
        <f>$K$19/((I85*24))</f>
        <v>51.828390440541327</v>
      </c>
      <c r="L85" s="53"/>
      <c r="M85" s="55"/>
    </row>
    <row r="86" spans="1:13" ht="16.5" customHeight="1" x14ac:dyDescent="0.2">
      <c r="A86" s="52">
        <v>64</v>
      </c>
      <c r="B86" s="62">
        <v>84</v>
      </c>
      <c r="C86" s="62"/>
      <c r="D86" s="61" t="s">
        <v>204</v>
      </c>
      <c r="E86" s="53" t="s">
        <v>205</v>
      </c>
      <c r="F86" s="62" t="s">
        <v>42</v>
      </c>
      <c r="G86" s="93" t="s">
        <v>168</v>
      </c>
      <c r="H86" s="90">
        <v>7.9976851851851856E-5</v>
      </c>
      <c r="I86" s="90">
        <v>1.6342592592592591E-4</v>
      </c>
      <c r="J86" s="90">
        <f>I86-$I$23</f>
        <v>4.2222222222222208E-5</v>
      </c>
      <c r="K86" s="54">
        <f>$K$19/((I86*24))</f>
        <v>50.991501416430602</v>
      </c>
      <c r="L86" s="53"/>
      <c r="M86" s="55"/>
    </row>
    <row r="87" spans="1:13" ht="16.5" customHeight="1" x14ac:dyDescent="0.2">
      <c r="A87" s="52">
        <v>65</v>
      </c>
      <c r="B87" s="62">
        <v>111</v>
      </c>
      <c r="C87" s="62">
        <v>10116152531</v>
      </c>
      <c r="D87" s="61" t="s">
        <v>206</v>
      </c>
      <c r="E87" s="53" t="s">
        <v>207</v>
      </c>
      <c r="F87" s="62" t="s">
        <v>41</v>
      </c>
      <c r="G87" s="93" t="s">
        <v>70</v>
      </c>
      <c r="H87" s="90">
        <v>8.2094907407407409E-5</v>
      </c>
      <c r="I87" s="90">
        <v>1.6783564814814816E-4</v>
      </c>
      <c r="J87" s="90">
        <f>I87-$I$23</f>
        <v>4.6631944444444452E-5</v>
      </c>
      <c r="K87" s="54">
        <f>$K$19/((I87*24))</f>
        <v>49.651748155299636</v>
      </c>
      <c r="L87" s="53"/>
      <c r="M87" s="55"/>
    </row>
    <row r="88" spans="1:13" ht="16.5" customHeight="1" x14ac:dyDescent="0.2">
      <c r="A88" s="52">
        <v>66</v>
      </c>
      <c r="B88" s="62">
        <v>86</v>
      </c>
      <c r="C88" s="62"/>
      <c r="D88" s="61" t="s">
        <v>208</v>
      </c>
      <c r="E88" s="53" t="s">
        <v>209</v>
      </c>
      <c r="F88" s="62" t="s">
        <v>41</v>
      </c>
      <c r="G88" s="93" t="s">
        <v>168</v>
      </c>
      <c r="H88" s="90">
        <v>8.0636574074074077E-5</v>
      </c>
      <c r="I88" s="90">
        <v>1.6814814814814814E-4</v>
      </c>
      <c r="J88" s="90">
        <f>I88-$I$23</f>
        <v>4.694444444444444E-5</v>
      </c>
      <c r="K88" s="54">
        <f>$K$19/((I88*24))</f>
        <v>49.559471365638771</v>
      </c>
      <c r="L88" s="53"/>
      <c r="M88" s="55"/>
    </row>
    <row r="89" spans="1:13" ht="16.5" customHeight="1" thickBot="1" x14ac:dyDescent="0.25">
      <c r="A89" s="52">
        <v>67</v>
      </c>
      <c r="B89" s="62">
        <v>113</v>
      </c>
      <c r="C89" s="62"/>
      <c r="D89" s="61" t="s">
        <v>210</v>
      </c>
      <c r="E89" s="53" t="s">
        <v>211</v>
      </c>
      <c r="F89" s="62" t="s">
        <v>42</v>
      </c>
      <c r="G89" s="93" t="s">
        <v>67</v>
      </c>
      <c r="H89" s="90">
        <v>8.5451388888888884E-5</v>
      </c>
      <c r="I89" s="90">
        <v>1.7685185185185184E-4</v>
      </c>
      <c r="J89" s="90">
        <f>I89-$I$23</f>
        <v>5.5648148148148134E-5</v>
      </c>
      <c r="K89" s="54">
        <f>$K$19/((I89*24))</f>
        <v>47.120418848167546</v>
      </c>
      <c r="L89" s="53"/>
      <c r="M89" s="55"/>
    </row>
    <row r="90" spans="1:13" ht="6" customHeight="1" thickTop="1" thickBot="1" x14ac:dyDescent="0.25">
      <c r="A90" s="63"/>
      <c r="B90" s="64"/>
      <c r="C90" s="64"/>
      <c r="D90" s="65"/>
      <c r="E90" s="66"/>
      <c r="F90" s="67"/>
      <c r="G90" s="68"/>
      <c r="H90" s="69"/>
      <c r="I90" s="69"/>
      <c r="J90" s="70"/>
      <c r="K90" s="71"/>
      <c r="L90" s="72"/>
      <c r="M90" s="73"/>
    </row>
    <row r="91" spans="1:13" ht="15.75" thickTop="1" x14ac:dyDescent="0.2">
      <c r="A91" s="140" t="s">
        <v>5</v>
      </c>
      <c r="B91" s="141"/>
      <c r="C91" s="141"/>
      <c r="D91" s="141"/>
      <c r="E91" s="50"/>
      <c r="F91" s="50"/>
      <c r="G91" s="141" t="s">
        <v>6</v>
      </c>
      <c r="H91" s="141"/>
      <c r="I91" s="141"/>
      <c r="J91" s="141"/>
      <c r="K91" s="141"/>
      <c r="L91" s="141"/>
      <c r="M91" s="142"/>
    </row>
    <row r="92" spans="1:13" x14ac:dyDescent="0.2">
      <c r="A92" s="15" t="s">
        <v>65</v>
      </c>
      <c r="B92" s="3"/>
      <c r="C92" s="35"/>
      <c r="D92" s="3"/>
      <c r="E92" s="38"/>
      <c r="F92" s="74"/>
      <c r="H92" s="36" t="s">
        <v>34</v>
      </c>
      <c r="I92" s="59">
        <v>12</v>
      </c>
      <c r="J92" s="88"/>
      <c r="K92" s="23"/>
      <c r="L92" s="56" t="s">
        <v>32</v>
      </c>
      <c r="M92" s="57">
        <f>COUNTIF(F23:F107,"ЗМС")</f>
        <v>0</v>
      </c>
    </row>
    <row r="93" spans="1:13" x14ac:dyDescent="0.2">
      <c r="A93" s="15" t="s">
        <v>43</v>
      </c>
      <c r="B93" s="3"/>
      <c r="C93" s="16"/>
      <c r="D93" s="3"/>
      <c r="E93" s="39"/>
      <c r="F93" s="76"/>
      <c r="H93" s="17" t="s">
        <v>27</v>
      </c>
      <c r="I93" s="58">
        <f>I94+I98</f>
        <v>67</v>
      </c>
      <c r="J93" s="78"/>
      <c r="K93" s="24"/>
      <c r="L93" s="56" t="s">
        <v>21</v>
      </c>
      <c r="M93" s="57">
        <f>COUNTIF(F23:F107,"МСМК")</f>
        <v>0</v>
      </c>
    </row>
    <row r="94" spans="1:13" x14ac:dyDescent="0.2">
      <c r="A94" s="15" t="s">
        <v>66</v>
      </c>
      <c r="B94" s="3"/>
      <c r="C94" s="18"/>
      <c r="D94" s="3"/>
      <c r="E94" s="39"/>
      <c r="F94" s="76"/>
      <c r="H94" s="17" t="s">
        <v>28</v>
      </c>
      <c r="I94" s="58">
        <f>I95+I96+I97</f>
        <v>67</v>
      </c>
      <c r="J94" s="78"/>
      <c r="K94" s="24"/>
      <c r="L94" s="56" t="s">
        <v>24</v>
      </c>
      <c r="M94" s="57">
        <f>COUNTIF(F23:F107,"МС")</f>
        <v>0</v>
      </c>
    </row>
    <row r="95" spans="1:13" x14ac:dyDescent="0.2">
      <c r="A95" s="15" t="s">
        <v>44</v>
      </c>
      <c r="B95" s="3"/>
      <c r="C95" s="18"/>
      <c r="D95" s="3"/>
      <c r="E95" s="39"/>
      <c r="F95" s="76"/>
      <c r="H95" s="17" t="s">
        <v>29</v>
      </c>
      <c r="I95" s="58">
        <f>COUNT(A23:A107)</f>
        <v>67</v>
      </c>
      <c r="J95" s="78"/>
      <c r="K95" s="24"/>
      <c r="L95" s="56" t="s">
        <v>33</v>
      </c>
      <c r="M95" s="57">
        <f>COUNTIF(F23:F107,"КМС")</f>
        <v>10</v>
      </c>
    </row>
    <row r="96" spans="1:13" x14ac:dyDescent="0.2">
      <c r="A96" s="15"/>
      <c r="B96" s="3"/>
      <c r="C96" s="18"/>
      <c r="D96" s="3"/>
      <c r="E96" s="39"/>
      <c r="F96" s="76"/>
      <c r="H96" s="17" t="s">
        <v>30</v>
      </c>
      <c r="I96" s="58">
        <f>COUNTIF(A23:A107,"НФ")</f>
        <v>0</v>
      </c>
      <c r="J96" s="78"/>
      <c r="K96" s="24"/>
      <c r="L96" s="56" t="s">
        <v>39</v>
      </c>
      <c r="M96" s="57">
        <f>COUNTIF(F23:F107,"1 СР")</f>
        <v>13</v>
      </c>
    </row>
    <row r="97" spans="1:13" x14ac:dyDescent="0.2">
      <c r="A97" s="15"/>
      <c r="B97" s="3"/>
      <c r="C97" s="3"/>
      <c r="D97" s="60"/>
      <c r="E97" s="39"/>
      <c r="F97" s="76"/>
      <c r="H97" s="17" t="s">
        <v>35</v>
      </c>
      <c r="I97" s="58">
        <f>COUNTIF(A23:A107,"ДСКВ")</f>
        <v>0</v>
      </c>
      <c r="J97" s="78"/>
      <c r="K97" s="24"/>
      <c r="L97" s="22" t="s">
        <v>41</v>
      </c>
      <c r="M97" s="37">
        <f>COUNTIF(F23:F107,"2 СР")</f>
        <v>32</v>
      </c>
    </row>
    <row r="98" spans="1:13" x14ac:dyDescent="0.2">
      <c r="A98" s="15"/>
      <c r="B98" s="3"/>
      <c r="C98" s="3"/>
      <c r="D98" s="3"/>
      <c r="E98" s="40"/>
      <c r="F98" s="91"/>
      <c r="G98" s="92"/>
      <c r="H98" s="17" t="s">
        <v>31</v>
      </c>
      <c r="I98" s="58">
        <f>COUNTIF(A23:A107,"НС")</f>
        <v>0</v>
      </c>
      <c r="J98" s="89"/>
      <c r="K98" s="25"/>
      <c r="L98" s="22" t="s">
        <v>42</v>
      </c>
      <c r="M98" s="57">
        <f>COUNTIF(F23:F107,"3 СР")</f>
        <v>12</v>
      </c>
    </row>
    <row r="99" spans="1:13" ht="5.25" customHeight="1" x14ac:dyDescent="0.2">
      <c r="A99" s="87"/>
      <c r="B99" s="84"/>
      <c r="C99" s="84"/>
      <c r="D99" s="76"/>
      <c r="E99" s="75"/>
      <c r="F99" s="76"/>
      <c r="G99" s="76"/>
      <c r="H99" s="77"/>
      <c r="I99" s="77"/>
      <c r="J99" s="78"/>
      <c r="K99" s="79"/>
      <c r="L99" s="76"/>
      <c r="M99" s="6"/>
    </row>
    <row r="100" spans="1:13" ht="15.75" x14ac:dyDescent="0.2">
      <c r="A100" s="152" t="s">
        <v>3</v>
      </c>
      <c r="B100" s="143"/>
      <c r="C100" s="143"/>
      <c r="D100" s="143"/>
      <c r="E100" s="143" t="s">
        <v>12</v>
      </c>
      <c r="F100" s="143"/>
      <c r="G100" s="143"/>
      <c r="H100" s="143" t="s">
        <v>4</v>
      </c>
      <c r="I100" s="143"/>
      <c r="J100" s="143"/>
      <c r="K100" s="143" t="s">
        <v>48</v>
      </c>
      <c r="L100" s="143"/>
      <c r="M100" s="144"/>
    </row>
    <row r="101" spans="1:13" x14ac:dyDescent="0.2">
      <c r="A101" s="147"/>
      <c r="B101" s="148"/>
      <c r="C101" s="148"/>
      <c r="D101" s="148"/>
      <c r="E101" s="148"/>
      <c r="F101" s="149"/>
      <c r="G101" s="149"/>
      <c r="H101" s="149"/>
      <c r="I101" s="149"/>
      <c r="J101" s="149"/>
      <c r="K101" s="149"/>
      <c r="L101" s="149"/>
      <c r="M101" s="150"/>
    </row>
    <row r="102" spans="1:13" x14ac:dyDescent="0.2">
      <c r="A102" s="83"/>
      <c r="B102" s="84"/>
      <c r="C102" s="84"/>
      <c r="D102" s="84"/>
      <c r="E102" s="80"/>
      <c r="F102" s="84"/>
      <c r="G102" s="84"/>
      <c r="H102" s="77"/>
      <c r="I102" s="77"/>
      <c r="J102" s="77"/>
      <c r="K102" s="84"/>
      <c r="L102" s="84"/>
      <c r="M102" s="48"/>
    </row>
    <row r="103" spans="1:13" x14ac:dyDescent="0.2">
      <c r="A103" s="83"/>
      <c r="B103" s="84"/>
      <c r="C103" s="84"/>
      <c r="D103" s="84"/>
      <c r="E103" s="80"/>
      <c r="F103" s="84"/>
      <c r="G103" s="84"/>
      <c r="H103" s="77"/>
      <c r="I103" s="77"/>
      <c r="J103" s="77"/>
      <c r="K103" s="84"/>
      <c r="L103" s="84"/>
      <c r="M103" s="48"/>
    </row>
    <row r="104" spans="1:13" x14ac:dyDescent="0.2">
      <c r="A104" s="83"/>
      <c r="B104" s="84"/>
      <c r="C104" s="84"/>
      <c r="D104" s="84"/>
      <c r="E104" s="80"/>
      <c r="F104" s="84"/>
      <c r="G104" s="84"/>
      <c r="H104" s="77"/>
      <c r="I104" s="77"/>
      <c r="J104" s="77"/>
      <c r="K104" s="84"/>
      <c r="L104" s="84"/>
      <c r="M104" s="48"/>
    </row>
    <row r="105" spans="1:13" x14ac:dyDescent="0.2">
      <c r="A105" s="83"/>
      <c r="B105" s="84"/>
      <c r="C105" s="84"/>
      <c r="D105" s="84"/>
      <c r="E105" s="80"/>
      <c r="F105" s="84"/>
      <c r="G105" s="84"/>
      <c r="H105" s="77"/>
      <c r="I105" s="77"/>
      <c r="J105" s="78"/>
      <c r="K105" s="79"/>
      <c r="L105" s="76"/>
      <c r="M105" s="48"/>
    </row>
    <row r="106" spans="1:13" ht="16.5" thickBot="1" x14ac:dyDescent="0.25">
      <c r="A106" s="151" t="s">
        <v>40</v>
      </c>
      <c r="B106" s="145"/>
      <c r="C106" s="145"/>
      <c r="D106" s="145"/>
      <c r="E106" s="145" t="str">
        <f>G17</f>
        <v>ГНИДЕНКО В.Н. (ВК, г.Тула)</v>
      </c>
      <c r="F106" s="145"/>
      <c r="G106" s="145"/>
      <c r="H106" s="145" t="str">
        <f>G18</f>
        <v>БЕЛОБОРОДОВА О.В. (1к., г.Москва)</v>
      </c>
      <c r="I106" s="145"/>
      <c r="J106" s="145"/>
      <c r="K106" s="145" t="str">
        <f>G19</f>
        <v>КОЛЕДЕНКОВ А.Н. (1 к., г.Москва)</v>
      </c>
      <c r="L106" s="145"/>
      <c r="M106" s="146"/>
    </row>
    <row r="107" spans="1:13" ht="13.5" thickTop="1" x14ac:dyDescent="0.2"/>
  </sheetData>
  <mergeCells count="43">
    <mergeCell ref="A91:D91"/>
    <mergeCell ref="G91:M91"/>
    <mergeCell ref="K100:M100"/>
    <mergeCell ref="K106:M106"/>
    <mergeCell ref="A101:E101"/>
    <mergeCell ref="F101:M101"/>
    <mergeCell ref="A106:D106"/>
    <mergeCell ref="E106:G106"/>
    <mergeCell ref="H106:J106"/>
    <mergeCell ref="A100:D100"/>
    <mergeCell ref="E100:G100"/>
    <mergeCell ref="H100:J100"/>
    <mergeCell ref="H18:M18"/>
    <mergeCell ref="A21:A22"/>
    <mergeCell ref="B21:B22"/>
    <mergeCell ref="C21:C22"/>
    <mergeCell ref="D21:D22"/>
    <mergeCell ref="E21:E22"/>
    <mergeCell ref="F21:F22"/>
    <mergeCell ref="G21:G22"/>
    <mergeCell ref="I21:I22"/>
    <mergeCell ref="J21:J22"/>
    <mergeCell ref="K21:K22"/>
    <mergeCell ref="L21:L22"/>
    <mergeCell ref="M21:M22"/>
    <mergeCell ref="H17:M17"/>
    <mergeCell ref="A7:M7"/>
    <mergeCell ref="A8:M8"/>
    <mergeCell ref="A9:M9"/>
    <mergeCell ref="A10:M10"/>
    <mergeCell ref="A11:M11"/>
    <mergeCell ref="A12:M12"/>
    <mergeCell ref="A13:D13"/>
    <mergeCell ref="A14:D14"/>
    <mergeCell ref="A15:G15"/>
    <mergeCell ref="H15:M15"/>
    <mergeCell ref="H16:M16"/>
    <mergeCell ref="A6:M6"/>
    <mergeCell ref="A1:M1"/>
    <mergeCell ref="A2:M2"/>
    <mergeCell ref="A3:M3"/>
    <mergeCell ref="A4:M4"/>
    <mergeCell ref="A5:M5"/>
  </mergeCells>
  <conditionalFormatting sqref="H95:H98">
    <cfRule type="duplicateValues" dxfId="0" priority="1"/>
  </conditionalFormatting>
  <pageMargins left="0.7" right="0.7" top="0.75" bottom="0.75" header="0.3" footer="0.3"/>
  <pageSetup paperSize="9" scale="47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гит 200 м с хода</vt:lpstr>
      <vt:lpstr>'гит 200 м с хода'!Область_печати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Arsen</cp:lastModifiedBy>
  <cp:lastPrinted>2021-07-08T19:40:04Z</cp:lastPrinted>
  <dcterms:created xsi:type="dcterms:W3CDTF">1996-10-08T23:32:33Z</dcterms:created>
  <dcterms:modified xsi:type="dcterms:W3CDTF">2022-06-30T14:28:21Z</dcterms:modified>
</cp:coreProperties>
</file>