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 на вр" sheetId="2" r:id="rId2"/>
  </sheets>
  <definedNames>
    <definedName name="_xlnm.Print_Titles" localSheetId="1">'инд г на вр'!$21:$22</definedName>
    <definedName name="_xlnm.Print_Titles" localSheetId="0">'Стартовый протокол'!$18:$19</definedName>
    <definedName name="_xlnm.Print_Area" localSheetId="1">'инд г на вр'!$A$1:$L$46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J27" i="2"/>
  <c r="I28" i="2"/>
  <c r="J28" i="2"/>
  <c r="J26" i="2"/>
  <c r="I25" i="2" l="1"/>
  <c r="J25" i="2"/>
  <c r="I26" i="2"/>
  <c r="J23" i="2"/>
  <c r="J24" i="2"/>
  <c r="I24" i="2"/>
  <c r="J46" i="2" l="1"/>
  <c r="H38" i="2" l="1"/>
  <c r="H37" i="2"/>
  <c r="H36" i="2"/>
  <c r="H35" i="2"/>
  <c r="H34" i="2"/>
  <c r="L35" i="2"/>
  <c r="L34" i="2"/>
  <c r="L33" i="2"/>
  <c r="L32" i="2"/>
  <c r="L31" i="2"/>
  <c r="L36" i="2"/>
  <c r="L37" i="2"/>
  <c r="H46" i="2"/>
  <c r="E46" i="2"/>
  <c r="H33" i="2" l="1"/>
  <c r="H32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<sst xmlns="http://schemas.openxmlformats.org/spreadsheetml/2006/main" count="332" uniqueCount="225">
  <si>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</si>
  <si>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</si>
  <si>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</si>
  <si>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</si>
  <si>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</si>
  <si>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</si>
  <si>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</si>
  <si>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</si>
  <si>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</si>
  <si>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</si>
  <si>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</si>
  <si>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</si>
  <si>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</si>
  <si>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</si>
  <si>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</si>
  <si>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</si>
  <si>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</si>
  <si>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</si>
  <si>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</si>
  <si>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</si>
  <si>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</si>
  <si>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</si>
  <si>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</si>
  <si>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</si>
  <si>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</si>
  <si>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</si>
  <si>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</si>
  <si>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</si>
  <si>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</si>
  <si>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</si>
  <si>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</si>
  <si>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</si>
  <si>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</si>
  <si>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</si>
  <si>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</si>
  <si>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</si>
  <si>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</si>
  <si>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</si>
  <si>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</si>
  <si>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</si>
  <si>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</si>
  <si>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</si>
  <si>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</si>
  <si>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</si>
  <si>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</si>
  <si>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</si>
  <si>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</si>
  <si>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</si>
  <si>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</si>
  <si>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</si>
  <si>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</si>
  <si>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</si>
  <si>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</si>
  <si>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</si>
  <si>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</si>
  <si>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</si>
  <si>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</si>
  <si>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</si>
  <si>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</si>
  <si>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</si>
  <si>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</si>
  <si>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</si>
  <si>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</si>
  <si>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</si>
  <si>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</si>
  <si>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</si>
  <si>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</si>
  <si>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</si>
  <si>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</si>
  <si>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</si>
  <si>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</si>
  <si>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</si>
  <si>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</si>
  <si>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</si>
  <si>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</si>
  <si>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</si>
  <si>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</si>
  <si>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</si>
  <si>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</si>
  <si>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</si>
  <si>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</si>
  <si>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</si>
  <si>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</si>
  <si>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</si>
  <si>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</si>
  <si>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</si>
  <si>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</si>
  <si>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</si>
  <si>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</si>
  <si>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</si>
  <si>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</si>
  <si>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</si>
  <si>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</si>
  <si>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</si>
  <si>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</si>
  <si>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</si>
  <si>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</si>
  <si>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</si>
  <si>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</si>
  <si>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</si>
  <si>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</si>
  <si>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</si>
  <si>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</si>
  <si>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</si>
  <si>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</si>
  <si>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</si>
  <si>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</si>
  <si>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</si>
  <si>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</si>
  <si>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</si>
  <si>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</si>
  <si>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</si>
  <si>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</si>
  <si>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</si>
  <si>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</si>
  <si>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</si>
  <si>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</si>
  <si>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</si>
  <si>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</si>
  <si>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</si>
  <si>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</si>
  <si>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</si>
  <si>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</si>
  <si>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</si>
  <si>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</si>
  <si>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</si>
  <si>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</si>
  <si>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</si>
  <si>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</si>
  <si>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</si>
  <si>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</si>
  <si>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</si>
  <si>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</si>
  <si>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</si>
  <si>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</si>
  <si>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</si>
  <si>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</si>
  <si>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</si>
  <si>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</si>
  <si>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</si>
  <si>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</si>
  <si>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</si>
  <si>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</si>
  <si>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</si>
  <si>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</si>
  <si>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</si>
  <si>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</si>
  <si>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</si>
  <si>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</si>
  <si>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</si>
  <si>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</si>
  <si>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</si>
  <si>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</si>
  <si>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</si>
  <si>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</si>
  <si>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</si>
  <si>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</si>
  <si>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</si>
  <si>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</si>
  <si>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</si>
  <si>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</si>
  <si>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</si>
  <si>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</si>
  <si>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</si>
  <si>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</si>
  <si>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</si>
  <si>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</si>
  <si>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</si>
  <si>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</si>
  <si>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</si>
  <si>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</si>
  <si>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</si>
  <si>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</si>
  <si>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</si>
  <si>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</si>
  <si>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</si>
  <si>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</si>
  <si>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</si>
  <si>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</si>
  <si>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</si>
  <si>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</si>
  <si>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</si>
  <si>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</si>
  <si>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</si>
  <si>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</si>
  <si>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</si>
  <si>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</si>
  <si>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</si>
  <si>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</si>
  <si>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</si>
  <si>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</si>
  <si>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ЖЕРЕБЦОВА М.С. (ВК, г. ЧИТА)</t>
  </si>
  <si>
    <t>КЛЮЧНИКОВА О.А. (ВК, г. ЧИТА)</t>
  </si>
  <si>
    <t>Забайкальский край</t>
  </si>
  <si>
    <t>СУДЬЯ НА ФИНИШЕ</t>
  </si>
  <si>
    <t xml:space="preserve">Ветер: </t>
  </si>
  <si>
    <t>ДИСТАНЦИЯ: ДЛИНА КРУГА/КРУГОВ</t>
  </si>
  <si>
    <t>НАЧАЛО ГОНКИ: 10ч 00м</t>
  </si>
  <si>
    <t>ОКОНЧАНИЕ ГОНКИ: 13ч 00м</t>
  </si>
  <si>
    <t>ВСЕРОССИЙСКИЕ СОРЕВНОВАНИЯ</t>
  </si>
  <si>
    <t>№ ЕКП 2022: 5114</t>
  </si>
  <si>
    <t>ЛЕБЕДЕВ А.Ю. (ВК, г. ХАБАРОВСК)</t>
  </si>
  <si>
    <t>Кемеровская область</t>
  </si>
  <si>
    <t>Осадки: ясно, пасмурно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</si>
  <si>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22 сентября 2022 года</t>
    </r>
  </si>
  <si>
    <t>шоссе - индивидуальная гонка на время в гору</t>
  </si>
  <si>
    <t>№ ВРВС: 0080581811Я</t>
  </si>
  <si>
    <t>НАЗВАНИЕ ТРАССЫ / РЕГ. НОМЕР: с. Романовка</t>
  </si>
  <si>
    <t>Температура: +6+12</t>
  </si>
  <si>
    <t>Влажность: 3 %</t>
  </si>
  <si>
    <t>Юниорки 17-18 лет</t>
  </si>
  <si>
    <t>СИМАКОВА Алена</t>
  </si>
  <si>
    <t>05.11.2004</t>
  </si>
  <si>
    <t>Хабаровский край, Забайкальский край</t>
  </si>
  <si>
    <t>ПОТАПОВА Екатерина</t>
  </si>
  <si>
    <t>24.10.2005</t>
  </si>
  <si>
    <t>БИКАНОВА Руслана</t>
  </si>
  <si>
    <t>14.03.2005</t>
  </si>
  <si>
    <t>КАЗАНОВА Анна</t>
  </si>
  <si>
    <t>01.01.2005</t>
  </si>
  <si>
    <t>ПОЛУДНИЦЫНА Диана</t>
  </si>
  <si>
    <t>14.07.2003</t>
  </si>
  <si>
    <t>Забайкальский край, Иркутская область</t>
  </si>
  <si>
    <t>ВЫДРИНА Анна</t>
  </si>
  <si>
    <t>26.05.2005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</si>
</sst>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8" x14ac:knownFonts="1">
    <font>
      <sz val="11"/>
      <color theme="1"/>
      <name val="Cambri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6" fillId="0" borderId="0"/>
    <xf numFmtId="0" fontId="23" fillId="0" borderId="0"/>
    <xf numFmtId="0" fontId="16" fillId="0" borderId="0"/>
    <xf numFmtId="0" fontId="1" fillId="0" borderId="0"/>
  </cellStyleXfs>
  <cellXfs count="243">
    <xf numFmtId="0" fontId="0" fillId="0" borderId="0" xfId="0"/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/>
    <xf numFmtId="0" fontId="9" fillId="0" borderId="9" xfId="1" applyFont="1" applyBorder="1" applyAlignment="1">
      <alignment horizontal="left" vertical="center"/>
    </xf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left" vertical="center"/>
    </xf>
    <xf numFmtId="14" fontId="10" fillId="0" borderId="10" xfId="1" applyNumberFormat="1" applyFont="1" applyBorder="1" applyAlignment="1">
      <alignment vertical="center"/>
    </xf>
    <xf numFmtId="0" fontId="9" fillId="0" borderId="10" xfId="1" applyFont="1" applyBorder="1" applyAlignment="1">
      <alignment horizontal="right" vertical="center"/>
    </xf>
    <xf numFmtId="0" fontId="11" fillId="0" borderId="10" xfId="1" applyFont="1" applyBorder="1" applyAlignment="1">
      <alignment horizontal="right" vertical="center"/>
    </xf>
    <xf numFmtId="0" fontId="11" fillId="0" borderId="11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14" fontId="10" fillId="0" borderId="7" xfId="1" applyNumberFormat="1" applyFont="1" applyBorder="1" applyAlignment="1">
      <alignment horizontal="left" vertical="center"/>
    </xf>
    <xf numFmtId="0" fontId="11" fillId="0" borderId="7" xfId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9" fillId="2" borderId="12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0" fontId="9" fillId="2" borderId="14" xfId="1" applyFont="1" applyFill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9" fillId="0" borderId="13" xfId="1" applyFont="1" applyBorder="1" applyAlignment="1">
      <alignment horizontal="center" vertical="center"/>
    </xf>
    <xf numFmtId="0" fontId="10" fillId="0" borderId="13" xfId="1" applyFont="1" applyBorder="1" applyAlignment="1">
      <alignment horizontal="right" vertical="center"/>
    </xf>
    <xf numFmtId="14" fontId="10" fillId="0" borderId="13" xfId="1" applyNumberFormat="1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0" fillId="0" borderId="13" xfId="1" applyFont="1" applyBorder="1" applyAlignment="1">
      <alignment vertical="center"/>
    </xf>
    <xf numFmtId="49" fontId="10" fillId="0" borderId="14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right" vertical="center"/>
    </xf>
    <xf numFmtId="14" fontId="4" fillId="0" borderId="13" xfId="1" applyNumberFormat="1" applyFont="1" applyBorder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4" fillId="0" borderId="16" xfId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14" fontId="4" fillId="0" borderId="17" xfId="1" applyNumberFormat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27" xfId="2" applyFont="1" applyFill="1" applyBorder="1" applyAlignment="1">
      <alignment horizontal="left" vertical="center" wrapText="1"/>
    </xf>
    <xf numFmtId="14" fontId="14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4" fillId="0" borderId="30" xfId="1" applyFont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4" fillId="0" borderId="30" xfId="1" applyFont="1" applyFill="1" applyBorder="1" applyAlignment="1">
      <alignment horizontal="center" vertical="center" wrapText="1"/>
    </xf>
    <xf numFmtId="0" fontId="14" fillId="0" borderId="31" xfId="1" applyFont="1" applyBorder="1" applyAlignment="1">
      <alignment horizontal="center" vertical="center" wrapText="1"/>
    </xf>
    <xf numFmtId="0" fontId="14" fillId="0" borderId="3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vertical="center"/>
    </xf>
    <xf numFmtId="0" fontId="18" fillId="0" borderId="30" xfId="1" applyFont="1" applyBorder="1" applyAlignment="1">
      <alignment horizontal="center" vertical="center" wrapText="1"/>
    </xf>
    <xf numFmtId="0" fontId="14" fillId="3" borderId="26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/>
    </xf>
    <xf numFmtId="20" fontId="14" fillId="0" borderId="27" xfId="1" applyNumberFormat="1" applyFont="1" applyBorder="1" applyAlignment="1">
      <alignment horizontal="center" vertical="center"/>
    </xf>
    <xf numFmtId="16" fontId="9" fillId="0" borderId="14" xfId="1" applyNumberFormat="1" applyFont="1" applyBorder="1" applyAlignment="1">
      <alignment horizontal="right" vertical="center"/>
    </xf>
    <xf numFmtId="0" fontId="20" fillId="0" borderId="27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left" vertical="center" wrapText="1"/>
    </xf>
    <xf numFmtId="14" fontId="19" fillId="0" borderId="27" xfId="2" applyNumberFormat="1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vertical="center" wrapText="1"/>
    </xf>
    <xf numFmtId="0" fontId="19" fillId="0" borderId="30" xfId="1" applyFont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14" fillId="3" borderId="27" xfId="1" applyNumberFormat="1" applyFont="1" applyFill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4" fillId="0" borderId="0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3" fillId="0" borderId="0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10" fillId="0" borderId="10" xfId="4" applyFont="1" applyBorder="1" applyAlignment="1">
      <alignment horizontal="center" vertical="center"/>
    </xf>
    <xf numFmtId="0" fontId="10" fillId="0" borderId="10" xfId="4" applyFont="1" applyBorder="1" applyAlignment="1">
      <alignment vertical="center"/>
    </xf>
    <xf numFmtId="0" fontId="11" fillId="0" borderId="10" xfId="4" applyFont="1" applyBorder="1" applyAlignment="1">
      <alignment horizontal="right" vertical="center"/>
    </xf>
    <xf numFmtId="0" fontId="11" fillId="0" borderId="11" xfId="4" applyFont="1" applyBorder="1" applyAlignment="1">
      <alignment horizontal="right" vertical="center"/>
    </xf>
    <xf numFmtId="0" fontId="9" fillId="0" borderId="6" xfId="4" applyFont="1" applyFill="1" applyBorder="1" applyAlignment="1">
      <alignment horizontal="left" vertical="center"/>
    </xf>
    <xf numFmtId="0" fontId="10" fillId="0" borderId="7" xfId="4" applyFont="1" applyBorder="1" applyAlignment="1">
      <alignment horizontal="center" vertical="center"/>
    </xf>
    <xf numFmtId="0" fontId="10" fillId="0" borderId="7" xfId="4" applyFont="1" applyBorder="1" applyAlignment="1">
      <alignment vertical="center"/>
    </xf>
    <xf numFmtId="0" fontId="11" fillId="0" borderId="7" xfId="4" applyFont="1" applyBorder="1" applyAlignment="1">
      <alignment horizontal="right" vertical="center"/>
    </xf>
    <xf numFmtId="0" fontId="9" fillId="0" borderId="12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/>
    </xf>
    <xf numFmtId="0" fontId="10" fillId="0" borderId="13" xfId="4" applyFont="1" applyFill="1" applyBorder="1" applyAlignment="1">
      <alignment horizontal="right" vertical="center"/>
    </xf>
    <xf numFmtId="0" fontId="9" fillId="0" borderId="33" xfId="4" applyFont="1" applyBorder="1" applyAlignment="1">
      <alignment horizontal="left" vertical="center"/>
    </xf>
    <xf numFmtId="0" fontId="10" fillId="0" borderId="13" xfId="4" applyFont="1" applyBorder="1" applyAlignment="1">
      <alignment vertical="center"/>
    </xf>
    <xf numFmtId="49" fontId="10" fillId="0" borderId="14" xfId="4" applyNumberFormat="1" applyFont="1" applyFill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4" fillId="0" borderId="13" xfId="4" applyFont="1" applyBorder="1" applyAlignment="1">
      <alignment horizontal="center" vertical="center"/>
    </xf>
    <xf numFmtId="0" fontId="4" fillId="0" borderId="13" xfId="4" applyFont="1" applyBorder="1" applyAlignment="1">
      <alignment vertical="center"/>
    </xf>
    <xf numFmtId="0" fontId="4" fillId="0" borderId="16" xfId="4" applyFont="1" applyBorder="1" applyAlignment="1">
      <alignment vertical="center"/>
    </xf>
    <xf numFmtId="0" fontId="4" fillId="0" borderId="17" xfId="4" applyFont="1" applyBorder="1" applyAlignment="1">
      <alignment horizontal="center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4" fillId="0" borderId="27" xfId="4" applyFont="1" applyFill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22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2" fillId="0" borderId="7" xfId="4" applyFont="1" applyBorder="1" applyAlignment="1">
      <alignment horizontal="center" vertical="center"/>
    </xf>
    <xf numFmtId="0" fontId="22" fillId="0" borderId="7" xfId="4" applyFont="1" applyBorder="1" applyAlignment="1">
      <alignment vertical="center"/>
    </xf>
    <xf numFmtId="47" fontId="4" fillId="0" borderId="0" xfId="4" applyNumberFormat="1" applyFont="1" applyBorder="1" applyAlignment="1">
      <alignment vertical="center"/>
    </xf>
    <xf numFmtId="164" fontId="14" fillId="0" borderId="0" xfId="4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/>
    </xf>
    <xf numFmtId="14" fontId="4" fillId="0" borderId="40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3" xfId="0" applyFont="1" applyBorder="1" applyAlignment="1">
      <alignment horizontal="left" vertical="center"/>
    </xf>
    <xf numFmtId="0" fontId="4" fillId="0" borderId="15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vertical="center"/>
    </xf>
    <xf numFmtId="2" fontId="4" fillId="0" borderId="33" xfId="0" applyNumberFormat="1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left" vertical="center"/>
    </xf>
    <xf numFmtId="14" fontId="4" fillId="0" borderId="39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49" fontId="4" fillId="0" borderId="33" xfId="0" applyNumberFormat="1" applyFont="1" applyBorder="1" applyAlignment="1">
      <alignment horizontal="left" vertical="center"/>
    </xf>
    <xf numFmtId="2" fontId="4" fillId="0" borderId="42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4" fontId="4" fillId="0" borderId="3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2" fontId="4" fillId="0" borderId="43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4" applyFont="1" applyBorder="1" applyAlignment="1">
      <alignment vertical="center"/>
    </xf>
    <xf numFmtId="0" fontId="4" fillId="0" borderId="14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10" fillId="0" borderId="10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9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right" vertical="center"/>
    </xf>
    <xf numFmtId="0" fontId="10" fillId="4" borderId="15" xfId="4" applyFont="1" applyFill="1" applyBorder="1" applyAlignment="1">
      <alignment horizontal="right" vertical="center"/>
    </xf>
    <xf numFmtId="0" fontId="10" fillId="4" borderId="13" xfId="4" applyFont="1" applyFill="1" applyBorder="1" applyAlignment="1">
      <alignment horizontal="center" vertical="center"/>
    </xf>
    <xf numFmtId="49" fontId="10" fillId="4" borderId="14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4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vertical="center" wrapText="1"/>
    </xf>
    <xf numFmtId="0" fontId="4" fillId="0" borderId="28" xfId="4" applyFont="1" applyFill="1" applyBorder="1" applyAlignment="1">
      <alignment horizontal="center" vertical="center"/>
    </xf>
    <xf numFmtId="0" fontId="4" fillId="0" borderId="28" xfId="4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49" xfId="4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/>
    </xf>
    <xf numFmtId="0" fontId="4" fillId="4" borderId="15" xfId="0" applyNumberFormat="1" applyFont="1" applyFill="1" applyBorder="1" applyAlignment="1">
      <alignment horizontal="center" vertical="center"/>
    </xf>
    <xf numFmtId="20" fontId="4" fillId="0" borderId="0" xfId="4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4" fontId="4" fillId="0" borderId="10" xfId="0" applyNumberFormat="1" applyFont="1" applyBorder="1" applyAlignment="1">
      <alignment vertical="center"/>
    </xf>
    <xf numFmtId="165" fontId="4" fillId="0" borderId="27" xfId="4" applyNumberFormat="1" applyFont="1" applyBorder="1" applyAlignment="1">
      <alignment horizontal="center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165" fontId="4" fillId="0" borderId="10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15" fillId="0" borderId="33" xfId="4" applyFont="1" applyBorder="1" applyAlignment="1">
      <alignment horizontal="left" vertical="center"/>
    </xf>
    <xf numFmtId="0" fontId="27" fillId="0" borderId="27" xfId="6" applyFont="1" applyBorder="1" applyAlignment="1">
      <alignment horizontal="center" vertical="center"/>
    </xf>
    <xf numFmtId="0" fontId="27" fillId="0" borderId="27" xfId="6" applyFont="1" applyBorder="1" applyAlignment="1">
      <alignment horizontal="left" vertical="center"/>
    </xf>
    <xf numFmtId="14" fontId="27" fillId="0" borderId="27" xfId="6" applyNumberFormat="1" applyFont="1" applyBorder="1" applyAlignment="1">
      <alignment horizontal="center" vertical="center"/>
    </xf>
    <xf numFmtId="0" fontId="27" fillId="0" borderId="27" xfId="6" applyFont="1" applyBorder="1" applyAlignment="1">
      <alignment horizontal="center" vertical="center" wrapText="1"/>
    </xf>
    <xf numFmtId="0" fontId="27" fillId="0" borderId="44" xfId="6" applyFont="1" applyBorder="1" applyAlignment="1">
      <alignment horizontal="center" vertical="center"/>
    </xf>
    <xf numFmtId="0" fontId="27" fillId="0" borderId="44" xfId="6" applyFont="1" applyBorder="1" applyAlignment="1">
      <alignment horizontal="left" vertical="center"/>
    </xf>
    <xf numFmtId="14" fontId="27" fillId="0" borderId="44" xfId="6" applyNumberFormat="1" applyFont="1" applyBorder="1" applyAlignment="1">
      <alignment horizontal="center" vertical="center"/>
    </xf>
    <xf numFmtId="0" fontId="27" fillId="0" borderId="44" xfId="6" applyFont="1" applyBorder="1" applyAlignment="1">
      <alignment horizontal="center" vertical="center" wrapText="1"/>
    </xf>
    <xf numFmtId="165" fontId="27" fillId="0" borderId="27" xfId="6" applyNumberFormat="1" applyFont="1" applyBorder="1" applyAlignment="1">
      <alignment horizontal="center" vertical="center"/>
    </xf>
    <xf numFmtId="165" fontId="4" fillId="0" borderId="27" xfId="0" applyNumberFormat="1" applyFont="1" applyBorder="1" applyAlignment="1">
      <alignment horizontal="center" vertical="center"/>
    </xf>
    <xf numFmtId="165" fontId="27" fillId="0" borderId="44" xfId="6" applyNumberFormat="1" applyFont="1" applyBorder="1" applyAlignment="1">
      <alignment horizontal="center" vertical="center"/>
    </xf>
    <xf numFmtId="165" fontId="27" fillId="0" borderId="27" xfId="6" applyNumberFormat="1" applyFont="1" applyBorder="1" applyAlignment="1">
      <alignment horizontal="center" vertical="center" wrapText="1"/>
    </xf>
    <xf numFmtId="165" fontId="4" fillId="0" borderId="44" xfId="0" applyNumberFormat="1" applyFont="1" applyBorder="1" applyAlignment="1">
      <alignment horizontal="center" vertical="center"/>
    </xf>
    <xf numFmtId="0" fontId="27" fillId="0" borderId="26" xfId="6" applyNumberFormat="1" applyFont="1" applyBorder="1" applyAlignment="1">
      <alignment horizontal="center" vertical="center"/>
    </xf>
    <xf numFmtId="0" fontId="27" fillId="0" borderId="27" xfId="6" applyNumberFormat="1" applyFont="1" applyBorder="1" applyAlignment="1">
      <alignment horizontal="center" vertical="center"/>
    </xf>
    <xf numFmtId="0" fontId="27" fillId="0" borderId="48" xfId="6" applyNumberFormat="1" applyFont="1" applyBorder="1" applyAlignment="1">
      <alignment horizontal="center" vertical="center"/>
    </xf>
    <xf numFmtId="0" fontId="27" fillId="0" borderId="44" xfId="6" applyNumberFormat="1" applyFont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22" xfId="1" applyFont="1" applyFill="1" applyBorder="1" applyAlignment="1">
      <alignment horizontal="center" vertical="center" wrapText="1"/>
    </xf>
    <xf numFmtId="0" fontId="15" fillId="2" borderId="20" xfId="3" applyFont="1" applyFill="1" applyBorder="1" applyAlignment="1">
      <alignment horizontal="center" vertical="center" wrapText="1"/>
    </xf>
    <xf numFmtId="0" fontId="15" fillId="2" borderId="23" xfId="3" applyFont="1" applyFill="1" applyBorder="1" applyAlignment="1">
      <alignment horizontal="center" vertical="center" wrapText="1"/>
    </xf>
    <xf numFmtId="14" fontId="15" fillId="2" borderId="20" xfId="3" applyNumberFormat="1" applyFont="1" applyFill="1" applyBorder="1" applyAlignment="1">
      <alignment horizontal="center" vertical="center" wrapText="1"/>
    </xf>
    <xf numFmtId="14" fontId="15" fillId="2" borderId="23" xfId="3" applyNumberFormat="1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5" fillId="2" borderId="46" xfId="4" applyFont="1" applyFill="1" applyBorder="1" applyAlignment="1">
      <alignment horizontal="center" vertical="center" wrapText="1"/>
    </xf>
    <xf numFmtId="0" fontId="15" fillId="2" borderId="27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9" fillId="2" borderId="12" xfId="4" applyFont="1" applyFill="1" applyBorder="1" applyAlignment="1">
      <alignment horizontal="center" vertical="center"/>
    </xf>
    <xf numFmtId="0" fontId="9" fillId="2" borderId="13" xfId="4" applyFont="1" applyFill="1" applyBorder="1" applyAlignment="1">
      <alignment horizontal="center" vertical="center"/>
    </xf>
    <xf numFmtId="0" fontId="9" fillId="2" borderId="15" xfId="4" applyFont="1" applyFill="1" applyBorder="1" applyAlignment="1">
      <alignment horizontal="center" vertical="center"/>
    </xf>
    <xf numFmtId="0" fontId="15" fillId="2" borderId="45" xfId="4" applyFont="1" applyFill="1" applyBorder="1" applyAlignment="1">
      <alignment horizontal="center" vertical="center"/>
    </xf>
    <xf numFmtId="0" fontId="15" fillId="2" borderId="26" xfId="4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 wrapText="1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7" xfId="4" applyFont="1" applyFill="1" applyBorder="1" applyAlignment="1">
      <alignment horizontal="center" vertical="center" wrapText="1"/>
    </xf>
    <xf numFmtId="0" fontId="15" fillId="2" borderId="28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7" fillId="0" borderId="0" xfId="4" applyNumberFormat="1" applyFont="1" applyBorder="1" applyAlignment="1">
      <alignment horizontal="center" vertical="center"/>
    </xf>
    <xf numFmtId="0" fontId="9" fillId="2" borderId="33" xfId="4" applyFont="1" applyFill="1" applyBorder="1" applyAlignment="1">
      <alignment horizontal="center" vertical="center"/>
    </xf>
    <xf numFmtId="0" fontId="9" fillId="2" borderId="14" xfId="4" applyFont="1" applyFill="1" applyBorder="1" applyAlignment="1">
      <alignment horizontal="center" vertical="center"/>
    </xf>
    <xf numFmtId="0" fontId="7" fillId="0" borderId="32" xfId="4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 4" xfId="4"/>
    <cellStyle name="Обычный 5" xfId="6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24186</xdr:colOff>
      <xdr:row>0</xdr:row>
      <xdr:rowOff>89270</xdr:rowOff>
    </xdr:from>
    <xdr:to>
      <xdr:col>11</xdr:col>
      <xdr:colOff>881529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9554" y="89270"/>
          <a:ext cx="857343" cy="688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108600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0</xdr:col>
      <xdr:colOff>196102</xdr:colOff>
      <xdr:row>3</xdr:row>
      <xdr:rowOff>77506</xdr:rowOff>
    </xdr:from>
    <xdr:ext cx="642473" cy="677333"/>
    <xdr:pic>
      <xdr:nvPicPr>
        <xdr:cNvPr id="8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0617"/>
        <a:stretch/>
      </xdr:blipFill>
      <xdr:spPr>
        <a:xfrm>
          <a:off x="196102" y="833903"/>
          <a:ext cx="642473" cy="677333"/>
        </a:xfrm>
        <a:prstGeom prst="rect">
          <a:avLst/>
        </a:prstGeom>
      </xdr:spPr>
    </xdr:pic>
    <xdr:clientData/>
  </xdr:oneCellAnchor>
  <xdr:oneCellAnchor>
    <xdr:from>
      <xdr:col>11</xdr:col>
      <xdr:colOff>140073</xdr:colOff>
      <xdr:row>3</xdr:row>
      <xdr:rowOff>56029</xdr:rowOff>
    </xdr:from>
    <xdr:ext cx="728382" cy="677333"/>
    <xdr:pic>
      <xdr:nvPicPr>
        <xdr:cNvPr id="5" name="Picture 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55351"/>
        <a:stretch/>
      </xdr:blipFill>
      <xdr:spPr>
        <a:xfrm>
          <a:off x="10365441" y="812426"/>
          <a:ext cx="728382" cy="67733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59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53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39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57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114</v>
      </c>
      <c r="D20" s="38">
        <v>38797</v>
      </c>
      <c r="E20" s="39" t="s">
        <v>100</v>
      </c>
      <c r="F20" s="54">
        <v>0.45902777777777781</v>
      </c>
      <c r="G20" s="40"/>
      <c r="H20" s="41">
        <f t="shared" ref="H20:H51" ca="1" si="0">RAND()</f>
        <v>0.82437535304303611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156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0.13166392143486882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94</v>
      </c>
      <c r="D22" s="38">
        <v>38534</v>
      </c>
      <c r="E22" s="39" t="s">
        <v>95</v>
      </c>
      <c r="F22" s="54">
        <v>0.46041666666666697</v>
      </c>
      <c r="G22" s="40"/>
      <c r="H22" s="41">
        <f t="shared" ca="1" si="0"/>
        <v>0.30457527791009154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161</v>
      </c>
      <c r="D23" s="38">
        <v>39071</v>
      </c>
      <c r="E23" s="39" t="s">
        <v>154</v>
      </c>
      <c r="F23" s="54">
        <v>0.46111111111111103</v>
      </c>
      <c r="G23" s="42"/>
      <c r="H23" s="41">
        <f t="shared" ca="1" si="0"/>
        <v>0.1847504058046463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118</v>
      </c>
      <c r="D24" s="38">
        <v>38492</v>
      </c>
      <c r="E24" s="39" t="s">
        <v>61</v>
      </c>
      <c r="F24" s="54">
        <v>0.46180555555555503</v>
      </c>
      <c r="G24" s="42"/>
      <c r="H24" s="41">
        <f t="shared" ca="1" si="0"/>
        <v>0.11392288834806541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120</v>
      </c>
      <c r="D25" s="38">
        <v>38541</v>
      </c>
      <c r="E25" s="39" t="s">
        <v>75</v>
      </c>
      <c r="F25" s="54">
        <v>0.46250000000000002</v>
      </c>
      <c r="G25" s="42"/>
      <c r="H25" s="41">
        <f t="shared" ca="1" si="0"/>
        <v>0.92498597739830068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65</v>
      </c>
      <c r="D26" s="38">
        <v>38576</v>
      </c>
      <c r="E26" s="39" t="s">
        <v>63</v>
      </c>
      <c r="F26" s="54">
        <v>0.46319444444444402</v>
      </c>
      <c r="G26" s="42"/>
      <c r="H26" s="41">
        <f t="shared" ca="1" si="0"/>
        <v>0.57766323011326703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119</v>
      </c>
      <c r="D27" s="38">
        <v>38756</v>
      </c>
      <c r="E27" s="39" t="s">
        <v>63</v>
      </c>
      <c r="F27" s="54">
        <v>0.46388888888888902</v>
      </c>
      <c r="G27" s="42"/>
      <c r="H27" s="41">
        <f t="shared" ca="1" si="0"/>
        <v>0.51390632367122935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0.69286765513057469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72</v>
      </c>
      <c r="D29" s="38">
        <v>38360</v>
      </c>
      <c r="E29" s="39" t="s">
        <v>63</v>
      </c>
      <c r="F29" s="54">
        <v>0.46527777777777701</v>
      </c>
      <c r="G29" s="45"/>
      <c r="H29" s="41">
        <f t="shared" ca="1" si="0"/>
        <v>0.86170763441954845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105</v>
      </c>
      <c r="D30" s="38">
        <v>38778</v>
      </c>
      <c r="E30" s="39" t="s">
        <v>85</v>
      </c>
      <c r="F30" s="54">
        <v>0.46597222222222201</v>
      </c>
      <c r="G30" s="42"/>
      <c r="H30" s="41">
        <f t="shared" ca="1" si="0"/>
        <v>0.38778947479194326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147</v>
      </c>
      <c r="D31" s="38">
        <v>38988</v>
      </c>
      <c r="E31" s="39" t="s">
        <v>130</v>
      </c>
      <c r="F31" s="54">
        <v>0.46666666666666601</v>
      </c>
      <c r="G31" s="42"/>
      <c r="H31" s="41">
        <f t="shared" ca="1" si="0"/>
        <v>0.4583596276437627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166</v>
      </c>
      <c r="D32" s="38">
        <v>38855</v>
      </c>
      <c r="E32" s="39" t="s">
        <v>134</v>
      </c>
      <c r="F32" s="54">
        <v>0.46736111111111001</v>
      </c>
      <c r="G32" s="42"/>
      <c r="H32" s="41">
        <f t="shared" ca="1" si="0"/>
        <v>0.9313670787456606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165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0.55338067674221558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128</v>
      </c>
      <c r="D34" s="38">
        <v>39219</v>
      </c>
      <c r="E34" s="39" t="s">
        <v>63</v>
      </c>
      <c r="F34" s="54">
        <v>0.468749999999999</v>
      </c>
      <c r="G34" s="42"/>
      <c r="H34" s="41">
        <f t="shared" ca="1" si="0"/>
        <v>0.28939817898646447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91</v>
      </c>
      <c r="D35" s="38">
        <v>38529</v>
      </c>
      <c r="E35" s="39" t="s">
        <v>63</v>
      </c>
      <c r="F35" s="54">
        <v>0.469444444444444</v>
      </c>
      <c r="G35" s="42"/>
      <c r="H35" s="41">
        <f t="shared" ca="1" si="0"/>
        <v>0.57358285967835998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90</v>
      </c>
      <c r="D36" s="38">
        <v>38602</v>
      </c>
      <c r="E36" s="39" t="s">
        <v>63</v>
      </c>
      <c r="F36" s="54">
        <v>0.470138888888888</v>
      </c>
      <c r="G36" s="42"/>
      <c r="H36" s="41">
        <f t="shared" ca="1" si="0"/>
        <v>0.30471440189020849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54</v>
      </c>
      <c r="D37" s="38"/>
      <c r="E37" s="39" t="s">
        <v>34</v>
      </c>
      <c r="F37" s="54">
        <v>0.47083333333333199</v>
      </c>
      <c r="G37" s="42"/>
      <c r="H37" s="41">
        <f t="shared" ca="1" si="0"/>
        <v>0.45447805084545967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117</v>
      </c>
      <c r="D38" s="38">
        <v>38454</v>
      </c>
      <c r="E38" s="39" t="s">
        <v>61</v>
      </c>
      <c r="F38" s="54">
        <v>0.47152777777777699</v>
      </c>
      <c r="G38" s="42"/>
      <c r="H38" s="41">
        <f t="shared" ca="1" si="0"/>
        <v>0.61154341168031967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122</v>
      </c>
      <c r="D39" s="38">
        <v>38803</v>
      </c>
      <c r="E39" s="39" t="s">
        <v>63</v>
      </c>
      <c r="F39" s="54">
        <v>0.47222222222222099</v>
      </c>
      <c r="G39" s="42"/>
      <c r="H39" s="41">
        <f t="shared" ca="1" si="0"/>
        <v>0.60245941192273045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123</v>
      </c>
      <c r="D40" s="38">
        <v>39242</v>
      </c>
      <c r="E40" s="39" t="s">
        <v>63</v>
      </c>
      <c r="F40" s="54">
        <v>0.47291666666666499</v>
      </c>
      <c r="G40" s="42"/>
      <c r="H40" s="41">
        <f t="shared" ca="1" si="0"/>
        <v>6.4513834945705395E-2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71</v>
      </c>
      <c r="D41" s="38">
        <v>38853</v>
      </c>
      <c r="E41" s="39" t="s">
        <v>63</v>
      </c>
      <c r="F41" s="54">
        <v>0.47361111111110998</v>
      </c>
      <c r="G41" s="42"/>
      <c r="H41" s="41">
        <f t="shared" ca="1" si="0"/>
        <v>0.7944944047749265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141</v>
      </c>
      <c r="D42" s="38">
        <v>38896</v>
      </c>
      <c r="E42" s="39" t="s">
        <v>70</v>
      </c>
      <c r="F42" s="54">
        <v>0.47430555555555398</v>
      </c>
      <c r="G42" s="42"/>
      <c r="H42" s="41">
        <f t="shared" ca="1" si="0"/>
        <v>0.79060188050765856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135</v>
      </c>
      <c r="D43" s="38">
        <v>38849</v>
      </c>
      <c r="E43" s="39" t="s">
        <v>100</v>
      </c>
      <c r="F43" s="54">
        <v>0.47499999999999898</v>
      </c>
      <c r="G43" s="42"/>
      <c r="H43" s="41">
        <f t="shared" ca="1" si="0"/>
        <v>0.50608467262044066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142</v>
      </c>
      <c r="D44" s="38">
        <v>38885</v>
      </c>
      <c r="E44" s="39" t="s">
        <v>75</v>
      </c>
      <c r="F44" s="54">
        <v>0.47569444444444298</v>
      </c>
      <c r="G44" s="42"/>
      <c r="H44" s="41">
        <f t="shared" ca="1" si="0"/>
        <v>0.44066853834189501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83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0.10692147281153452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164</v>
      </c>
      <c r="D46" s="38">
        <v>39027</v>
      </c>
      <c r="E46" s="39" t="s">
        <v>134</v>
      </c>
      <c r="F46" s="54">
        <v>0.47708333333333203</v>
      </c>
      <c r="G46" s="42"/>
      <c r="H46" s="41">
        <f t="shared" ca="1" si="0"/>
        <v>7.8335690804125502E-3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133</v>
      </c>
      <c r="D47" s="38">
        <v>39330</v>
      </c>
      <c r="E47" s="39" t="s">
        <v>134</v>
      </c>
      <c r="F47" s="54">
        <v>0.47777777777777602</v>
      </c>
      <c r="G47" s="42"/>
      <c r="H47" s="41">
        <f t="shared" ca="1" si="0"/>
        <v>0.90891784582627466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106</v>
      </c>
      <c r="D48" s="38">
        <v>38485</v>
      </c>
      <c r="E48" s="39" t="s">
        <v>95</v>
      </c>
      <c r="F48" s="54">
        <v>0.47847222222222102</v>
      </c>
      <c r="G48" s="42"/>
      <c r="H48" s="41">
        <f t="shared" ca="1" si="0"/>
        <v>0.66423732138044278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102</v>
      </c>
      <c r="D49" s="38">
        <v>38775</v>
      </c>
      <c r="E49" s="39" t="s">
        <v>63</v>
      </c>
      <c r="F49" s="54">
        <v>0.47916666666666502</v>
      </c>
      <c r="G49" s="42"/>
      <c r="H49" s="41">
        <f t="shared" ca="1" si="0"/>
        <v>0.64409698657111292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145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0.93512638298164519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78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0.28391239089374087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80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0.83261081572265416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158</v>
      </c>
      <c r="D53" s="38">
        <v>39017</v>
      </c>
      <c r="E53" s="39" t="s">
        <v>61</v>
      </c>
      <c r="F53" s="54">
        <v>0.48194444444444301</v>
      </c>
      <c r="G53" s="42"/>
      <c r="H53" s="41">
        <f t="shared" ca="1" si="1"/>
        <v>0.15609691150639304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149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0.42675530445691867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76</v>
      </c>
      <c r="D55" s="38">
        <v>38875</v>
      </c>
      <c r="E55" s="39" t="s">
        <v>63</v>
      </c>
      <c r="F55" s="54">
        <v>0.48333333333333101</v>
      </c>
      <c r="G55" s="42"/>
      <c r="H55" s="41">
        <f t="shared" ca="1" si="1"/>
        <v>0.95122214760193635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111</v>
      </c>
      <c r="D56" s="38">
        <v>38855</v>
      </c>
      <c r="E56" s="39" t="s">
        <v>112</v>
      </c>
      <c r="F56" s="54">
        <v>0.484027777777776</v>
      </c>
      <c r="G56" s="42"/>
      <c r="H56" s="41">
        <f t="shared" ca="1" si="1"/>
        <v>0.34042267344882382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117</v>
      </c>
      <c r="D57" s="38">
        <v>38766</v>
      </c>
      <c r="E57" s="39" t="s">
        <v>63</v>
      </c>
      <c r="F57" s="54">
        <v>0.48472222222222</v>
      </c>
      <c r="G57" s="42"/>
      <c r="H57" s="41">
        <f t="shared" ca="1" si="1"/>
        <v>0.88405540788535719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69</v>
      </c>
      <c r="D58" s="38">
        <v>38495</v>
      </c>
      <c r="E58" s="39" t="s">
        <v>70</v>
      </c>
      <c r="F58" s="54">
        <v>0.485416666666664</v>
      </c>
      <c r="G58" s="42"/>
      <c r="H58" s="41">
        <f t="shared" ca="1" si="1"/>
        <v>0.79554677682914887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108</v>
      </c>
      <c r="D59" s="38">
        <v>38890</v>
      </c>
      <c r="E59" s="39" t="s">
        <v>109</v>
      </c>
      <c r="F59" s="54">
        <v>0.486111111111109</v>
      </c>
      <c r="G59" s="42"/>
      <c r="H59" s="41">
        <f t="shared" ca="1" si="1"/>
        <v>0.27712637407023988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157</v>
      </c>
      <c r="D60" s="38">
        <v>39467</v>
      </c>
      <c r="E60" s="39" t="s">
        <v>63</v>
      </c>
      <c r="F60" s="54">
        <v>0.48680555555555299</v>
      </c>
      <c r="G60" s="42"/>
      <c r="H60" s="41">
        <f t="shared" ca="1" si="1"/>
        <v>0.84501161226569854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77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0.666046876009598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163</v>
      </c>
      <c r="D62" s="38">
        <v>38817</v>
      </c>
      <c r="E62" s="39" t="s">
        <v>134</v>
      </c>
      <c r="F62" s="54">
        <v>0.48819444444444199</v>
      </c>
      <c r="G62" s="42"/>
      <c r="H62" s="41">
        <f t="shared" ca="1" si="1"/>
        <v>0.61042688940817902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139</v>
      </c>
      <c r="D63" s="38">
        <v>38874</v>
      </c>
      <c r="E63" s="39" t="s">
        <v>75</v>
      </c>
      <c r="F63" s="54">
        <v>0.48888888888888599</v>
      </c>
      <c r="G63" s="42"/>
      <c r="H63" s="41">
        <f t="shared" ca="1" si="1"/>
        <v>0.85332876033732763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115</v>
      </c>
      <c r="D64" s="38">
        <v>38392</v>
      </c>
      <c r="E64" s="39" t="s">
        <v>100</v>
      </c>
      <c r="F64" s="54">
        <v>0.48958333333333098</v>
      </c>
      <c r="G64" s="42"/>
      <c r="H64" s="41">
        <f t="shared" ca="1" si="1"/>
        <v>0.90892140364141039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87</v>
      </c>
      <c r="D65" s="38">
        <v>38669</v>
      </c>
      <c r="E65" s="39" t="s">
        <v>88</v>
      </c>
      <c r="F65" s="54">
        <v>0.49027777777777498</v>
      </c>
      <c r="G65" s="42"/>
      <c r="H65" s="41">
        <f t="shared" ca="1" si="1"/>
        <v>0.89556265287679826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97</v>
      </c>
      <c r="D66" s="38">
        <v>38687</v>
      </c>
      <c r="E66" s="39" t="s">
        <v>85</v>
      </c>
      <c r="F66" s="54">
        <v>0.49097222222221998</v>
      </c>
      <c r="G66" s="42"/>
      <c r="H66" s="41">
        <f t="shared" ca="1" si="1"/>
        <v>0.67454130174423332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127</v>
      </c>
      <c r="D67" s="38">
        <v>38994</v>
      </c>
      <c r="E67" s="39" t="s">
        <v>63</v>
      </c>
      <c r="F67" s="54">
        <v>0.49166666666666398</v>
      </c>
      <c r="G67" s="42"/>
      <c r="H67" s="41">
        <f t="shared" ca="1" si="1"/>
        <v>0.76634862181261432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113</v>
      </c>
      <c r="D68" s="38">
        <v>38735</v>
      </c>
      <c r="E68" s="39" t="s">
        <v>88</v>
      </c>
      <c r="F68" s="54">
        <v>0.49236111111110797</v>
      </c>
      <c r="G68" s="42"/>
      <c r="H68" s="41">
        <f t="shared" ca="1" si="1"/>
        <v>0.31337931216566739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73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0.104453445842564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146</v>
      </c>
      <c r="D70" s="38">
        <v>38476</v>
      </c>
      <c r="E70" s="39" t="s">
        <v>61</v>
      </c>
      <c r="F70" s="54">
        <v>0.49374999999999702</v>
      </c>
      <c r="G70" s="42"/>
      <c r="H70" s="41">
        <f t="shared" ca="1" si="1"/>
        <v>0.71754675711246796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137</v>
      </c>
      <c r="D71" s="38">
        <v>38524</v>
      </c>
      <c r="E71" s="39" t="s">
        <v>138</v>
      </c>
      <c r="F71" s="54">
        <v>0.49444444444444202</v>
      </c>
      <c r="G71" s="42"/>
      <c r="H71" s="41">
        <f t="shared" ca="1" si="1"/>
        <v>0.95871196713373297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1.9987204667567537E-2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99</v>
      </c>
      <c r="D73" s="38">
        <v>38601</v>
      </c>
      <c r="E73" s="39" t="s">
        <v>100</v>
      </c>
      <c r="F73" s="54">
        <v>0.49583333333333002</v>
      </c>
      <c r="G73" s="42"/>
      <c r="H73" s="41">
        <f t="shared" ca="1" si="1"/>
        <v>0.14733108529262129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66</v>
      </c>
      <c r="D74" s="38">
        <v>38622</v>
      </c>
      <c r="E74" s="39" t="s">
        <v>63</v>
      </c>
      <c r="F74" s="54">
        <v>0.49652777777777501</v>
      </c>
      <c r="G74" s="42"/>
      <c r="H74" s="41">
        <f t="shared" ca="1" si="1"/>
        <v>0.4799482392510559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152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0.5521443452323076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110</v>
      </c>
      <c r="D76" s="38">
        <v>39151</v>
      </c>
      <c r="E76" s="39" t="s">
        <v>63</v>
      </c>
      <c r="F76" s="54">
        <v>0.49791666666666301</v>
      </c>
      <c r="G76" s="42"/>
      <c r="H76" s="41">
        <f t="shared" ca="1" si="1"/>
        <v>0.54891865082347535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143</v>
      </c>
      <c r="D77" s="38">
        <v>38871</v>
      </c>
      <c r="E77" s="39" t="s">
        <v>63</v>
      </c>
      <c r="F77" s="54">
        <v>0.49861111111110801</v>
      </c>
      <c r="G77" s="42"/>
      <c r="H77" s="41">
        <f t="shared" ca="1" si="1"/>
        <v>0.95988754310910185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86</v>
      </c>
      <c r="D78" s="38">
        <v>38749</v>
      </c>
      <c r="E78" s="39" t="s">
        <v>63</v>
      </c>
      <c r="F78" s="54">
        <v>0.49930555555555201</v>
      </c>
      <c r="G78" s="42"/>
      <c r="H78" s="41">
        <f t="shared" ca="1" si="1"/>
        <v>0.97546337894090063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121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0.92387515459329483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79</v>
      </c>
      <c r="D80" s="38">
        <v>38421</v>
      </c>
      <c r="E80" s="39" t="s">
        <v>63</v>
      </c>
      <c r="F80" s="54">
        <v>0.500694444444441</v>
      </c>
      <c r="G80" s="42"/>
      <c r="H80" s="41">
        <f t="shared" ca="1" si="1"/>
        <v>9.3502425589162552E-2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104</v>
      </c>
      <c r="D81" s="38">
        <v>39170</v>
      </c>
      <c r="E81" s="39" t="s">
        <v>63</v>
      </c>
      <c r="F81" s="54">
        <v>0.501388888888885</v>
      </c>
      <c r="G81" s="50"/>
      <c r="H81" s="41">
        <f t="shared" ca="1" si="1"/>
        <v>0.6154321338444747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132</v>
      </c>
      <c r="D82" s="38">
        <v>38960</v>
      </c>
      <c r="E82" s="39" t="s">
        <v>75</v>
      </c>
      <c r="F82" s="54">
        <v>0.50208333333333</v>
      </c>
      <c r="G82" s="42"/>
      <c r="H82" s="41">
        <f t="shared" ca="1" si="1"/>
        <v>0.91239757727763859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64</v>
      </c>
      <c r="D83" s="38">
        <v>38489</v>
      </c>
      <c r="E83" s="39" t="s">
        <v>63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153</v>
      </c>
      <c r="D84" s="38">
        <v>38793</v>
      </c>
      <c r="E84" s="39" t="s">
        <v>154</v>
      </c>
      <c r="F84" s="54">
        <v>0.50347222222221899</v>
      </c>
      <c r="G84" s="42"/>
      <c r="H84" s="41">
        <f t="shared" ref="H84:H91" ca="1" si="2">RAND()</f>
        <v>0.72980589722925482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174</v>
      </c>
      <c r="D85" s="38">
        <v>39137</v>
      </c>
      <c r="E85" s="39" t="s">
        <v>63</v>
      </c>
      <c r="F85" s="54">
        <v>0.50416666666666299</v>
      </c>
      <c r="G85" s="42"/>
      <c r="H85" s="41">
        <f t="shared" ca="1" si="2"/>
        <v>0.75176856102719858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150</v>
      </c>
      <c r="D86" s="38">
        <v>38859</v>
      </c>
      <c r="E86" s="39" t="s">
        <v>130</v>
      </c>
      <c r="F86" s="54">
        <v>0.50486111111110699</v>
      </c>
      <c r="G86" s="42"/>
      <c r="H86" s="41">
        <f t="shared" ca="1" si="2"/>
        <v>0.47685815281359645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125</v>
      </c>
      <c r="D87" s="38">
        <v>38458</v>
      </c>
      <c r="E87" s="39" t="s">
        <v>61</v>
      </c>
      <c r="F87" s="54">
        <v>0.50555555555555198</v>
      </c>
      <c r="G87" s="42"/>
      <c r="H87" s="41">
        <f t="shared" ca="1" si="2"/>
        <v>0.83965732735542375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140</v>
      </c>
      <c r="D88" s="38">
        <v>38614</v>
      </c>
      <c r="E88" s="39" t="s">
        <v>61</v>
      </c>
      <c r="F88" s="54">
        <v>0.50624999999999598</v>
      </c>
      <c r="G88" s="42"/>
      <c r="H88" s="41">
        <f t="shared" ca="1" si="2"/>
        <v>0.27773604339839408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159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0.89614054331187654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148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0.50356728062673939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96</v>
      </c>
      <c r="D91" s="38">
        <v>38375</v>
      </c>
      <c r="E91" s="39" t="s">
        <v>70</v>
      </c>
      <c r="F91" s="54">
        <v>0.50833333333332897</v>
      </c>
      <c r="G91" s="42"/>
      <c r="H91" s="41">
        <f t="shared" ca="1" si="2"/>
        <v>0.83410430825461646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68</v>
      </c>
      <c r="D92" s="38">
        <v>38944</v>
      </c>
      <c r="E92" s="39" t="s">
        <v>63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162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3.6302671885117266E-2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160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0.41069752071101484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98</v>
      </c>
      <c r="D95" s="38">
        <v>39346</v>
      </c>
      <c r="E95" s="39" t="s">
        <v>63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151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0.76159622707730668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62</v>
      </c>
      <c r="D97" s="38">
        <v>38564</v>
      </c>
      <c r="E97" s="39" t="s">
        <v>63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82</v>
      </c>
      <c r="D98" s="38">
        <v>38452</v>
      </c>
      <c r="E98" s="39" t="s">
        <v>70</v>
      </c>
      <c r="F98" s="54">
        <v>0.51319444444443996</v>
      </c>
      <c r="G98" s="46"/>
      <c r="H98" s="41">
        <f t="shared" ref="H98:H107" ca="1" si="3">RAND()</f>
        <v>0.41029238961373382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74</v>
      </c>
      <c r="D99" s="38">
        <v>38419</v>
      </c>
      <c r="E99" s="39" t="s">
        <v>75</v>
      </c>
      <c r="F99" s="54">
        <v>0.51388888888888395</v>
      </c>
      <c r="G99" s="46"/>
      <c r="H99" s="41">
        <f t="shared" ca="1" si="3"/>
        <v>0.77365138375931164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67</v>
      </c>
      <c r="D100" s="38">
        <v>38425</v>
      </c>
      <c r="E100" s="39" t="s">
        <v>63</v>
      </c>
      <c r="F100" s="54">
        <v>0.51458333333332895</v>
      </c>
      <c r="G100" s="46"/>
      <c r="H100" s="41">
        <f t="shared" ca="1" si="3"/>
        <v>0.17083256576306671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131</v>
      </c>
      <c r="D101" s="38">
        <v>38730</v>
      </c>
      <c r="E101" s="39" t="s">
        <v>63</v>
      </c>
      <c r="F101" s="54">
        <v>0.51527777777777295</v>
      </c>
      <c r="G101" s="46"/>
      <c r="H101" s="41">
        <f t="shared" ca="1" si="3"/>
        <v>0.48955687803407832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124</v>
      </c>
      <c r="D102" s="38">
        <v>38388</v>
      </c>
      <c r="E102" s="39" t="s">
        <v>100</v>
      </c>
      <c r="F102" s="54">
        <v>0.51597222222221795</v>
      </c>
      <c r="G102" s="46"/>
      <c r="H102" s="41">
        <f t="shared" ca="1" si="3"/>
        <v>0.24180845222002489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84</v>
      </c>
      <c r="D103" s="38">
        <v>38822</v>
      </c>
      <c r="E103" s="39" t="s">
        <v>85</v>
      </c>
      <c r="F103" s="54">
        <v>0.51666666666666194</v>
      </c>
      <c r="G103" s="47"/>
      <c r="H103" s="41">
        <f t="shared" ca="1" si="3"/>
        <v>0.56346986611785488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155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0.37016627530128388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136</v>
      </c>
      <c r="D105" s="38">
        <v>38806</v>
      </c>
      <c r="E105" s="39" t="s">
        <v>88</v>
      </c>
      <c r="F105" s="54">
        <v>0.51805555555555105</v>
      </c>
      <c r="G105" s="46"/>
      <c r="H105" s="41">
        <f t="shared" ca="1" si="3"/>
        <v>0.14425711971431043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116</v>
      </c>
      <c r="D106" s="38">
        <v>39306</v>
      </c>
      <c r="E106" s="39" t="s">
        <v>63</v>
      </c>
      <c r="F106" s="54">
        <v>0.51874999999999505</v>
      </c>
      <c r="G106" s="46"/>
      <c r="H106" s="41">
        <f t="shared" ca="1" si="3"/>
        <v>0.80885589169329397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101</v>
      </c>
      <c r="D107" s="38">
        <v>38371</v>
      </c>
      <c r="E107" s="39" t="s">
        <v>95</v>
      </c>
      <c r="F107" s="54">
        <v>0.51944444444443905</v>
      </c>
      <c r="G107" s="46"/>
      <c r="H107" s="41">
        <f t="shared" ca="1" si="3"/>
        <v>0.34699628490895484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129</v>
      </c>
      <c r="D108" s="38">
        <v>38750</v>
      </c>
      <c r="E108" s="39" t="s">
        <v>130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107</v>
      </c>
      <c r="D109" s="38">
        <v>39347</v>
      </c>
      <c r="E109" s="39" t="s">
        <v>63</v>
      </c>
      <c r="F109" s="54">
        <v>0.52083333333332804</v>
      </c>
      <c r="G109" s="46"/>
      <c r="H109" s="41">
        <f t="shared" ref="H109:H117" ca="1" si="4">RAND()</f>
        <v>0.495348877755168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58</v>
      </c>
      <c r="D110" s="38">
        <v>38828</v>
      </c>
      <c r="E110" s="39" t="s">
        <v>63</v>
      </c>
      <c r="F110" s="54">
        <v>0.52152777777777304</v>
      </c>
      <c r="G110" s="63"/>
      <c r="H110" s="41">
        <f t="shared" ca="1" si="4"/>
        <v>0.74701793110630288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144</v>
      </c>
      <c r="D111" s="38">
        <v>38916</v>
      </c>
      <c r="E111" s="39" t="s">
        <v>75</v>
      </c>
      <c r="F111" s="54">
        <v>0.52222222222221704</v>
      </c>
      <c r="G111" s="63"/>
      <c r="H111" s="41">
        <f t="shared" ca="1" si="4"/>
        <v>0.10059002974722242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126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0.48104269989926007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103</v>
      </c>
      <c r="D113" s="38">
        <v>38970</v>
      </c>
      <c r="E113" s="39" t="s">
        <v>88</v>
      </c>
      <c r="F113" s="54">
        <v>0.52361111111110603</v>
      </c>
      <c r="G113" s="63"/>
      <c r="H113" s="41">
        <f t="shared" ca="1" si="4"/>
        <v>0.22356769534069609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93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0.77235156649023384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89</v>
      </c>
      <c r="D115" s="38">
        <v>38756</v>
      </c>
      <c r="E115" s="39" t="s">
        <v>85</v>
      </c>
      <c r="F115" s="54">
        <v>0.52499999999999403</v>
      </c>
      <c r="G115" s="63"/>
      <c r="H115" s="41">
        <f t="shared" ca="1" si="4"/>
        <v>0.78838347282772869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81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0.73485919838046099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92</v>
      </c>
      <c r="D117" s="38">
        <v>38983</v>
      </c>
      <c r="E117" s="39" t="s">
        <v>63</v>
      </c>
      <c r="F117" s="54">
        <v>0.52638888888888302</v>
      </c>
      <c r="G117" s="64" t="s">
        <v>30</v>
      </c>
      <c r="H117" s="41">
        <f t="shared" ca="1" si="4"/>
        <v>0.64993470106488938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47"/>
  <sheetViews>
    <sheetView tabSelected="1" view="pageBreakPreview" topLeftCell="A13" zoomScale="91" zoomScaleNormal="100" zoomScaleSheetLayoutView="91" workbookViewId="0">
      <selection activeCell="H29" sqref="H29"/>
    </sheetView>
  </sheetViews>
  <sheetFormatPr defaultRowHeight="12.75" x14ac:dyDescent="0.2"/>
  <cols>
    <col min="1" max="1" width="6.125" style="65" customWidth="1"/>
    <col min="2" max="2" width="7.25" style="96" customWidth="1"/>
    <col min="3" max="3" width="11" style="96" customWidth="1"/>
    <col min="4" max="4" width="19.625" style="65" customWidth="1"/>
    <col min="5" max="5" width="9.625" style="65" customWidth="1"/>
    <col min="6" max="6" width="8.375" style="65" customWidth="1"/>
    <col min="7" max="7" width="18" style="65" customWidth="1"/>
    <col min="8" max="8" width="18.5" style="65" customWidth="1"/>
    <col min="9" max="9" width="14.375" style="65" customWidth="1"/>
    <col min="10" max="10" width="9.37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188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189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199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39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6.75" customHeight="1" thickBot="1" x14ac:dyDescent="0.2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</row>
    <row r="9" spans="1:12" ht="18" customHeight="1" thickTop="1" x14ac:dyDescent="0.2">
      <c r="A9" s="219" t="s">
        <v>40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205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210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8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2" ht="15.75" x14ac:dyDescent="0.2">
      <c r="A13" s="136" t="s">
        <v>190</v>
      </c>
      <c r="B13" s="71"/>
      <c r="C13" s="97"/>
      <c r="D13" s="98"/>
      <c r="E13" s="72"/>
      <c r="F13" s="134"/>
      <c r="G13" s="161" t="s">
        <v>197</v>
      </c>
      <c r="H13" s="72"/>
      <c r="I13" s="72"/>
      <c r="J13" s="72"/>
      <c r="K13" s="73"/>
      <c r="L13" s="74" t="s">
        <v>206</v>
      </c>
    </row>
    <row r="14" spans="1:12" ht="15.75" x14ac:dyDescent="0.2">
      <c r="A14" s="75" t="s">
        <v>204</v>
      </c>
      <c r="B14" s="76"/>
      <c r="C14" s="99"/>
      <c r="D14" s="100"/>
      <c r="E14" s="77"/>
      <c r="F14" s="135"/>
      <c r="G14" s="162" t="s">
        <v>198</v>
      </c>
      <c r="H14" s="77"/>
      <c r="I14" s="77"/>
      <c r="J14" s="77"/>
      <c r="K14" s="78"/>
      <c r="L14" s="137" t="s">
        <v>200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79" t="s">
        <v>10</v>
      </c>
      <c r="B16" s="80"/>
      <c r="C16" s="80"/>
      <c r="D16" s="81"/>
      <c r="E16" s="82"/>
      <c r="F16" s="81"/>
      <c r="G16" s="83"/>
      <c r="H16" s="84" t="s">
        <v>207</v>
      </c>
      <c r="I16" s="85"/>
      <c r="J16" s="85"/>
      <c r="K16" s="85"/>
      <c r="L16" s="86"/>
    </row>
    <row r="17" spans="1:14" ht="15" x14ac:dyDescent="0.2">
      <c r="A17" s="79" t="s">
        <v>12</v>
      </c>
      <c r="B17" s="80"/>
      <c r="C17" s="80"/>
      <c r="D17" s="87"/>
      <c r="E17" s="82"/>
      <c r="F17" s="81"/>
      <c r="G17" s="138" t="s">
        <v>191</v>
      </c>
      <c r="H17" s="84" t="s">
        <v>186</v>
      </c>
      <c r="I17" s="85"/>
      <c r="J17" s="85"/>
      <c r="K17" s="85"/>
      <c r="L17" s="86"/>
    </row>
    <row r="18" spans="1:14" ht="15" x14ac:dyDescent="0.2">
      <c r="A18" s="79" t="s">
        <v>14</v>
      </c>
      <c r="B18" s="80"/>
      <c r="C18" s="80"/>
      <c r="D18" s="87"/>
      <c r="E18" s="82"/>
      <c r="F18" s="81"/>
      <c r="G18" s="138" t="s">
        <v>192</v>
      </c>
      <c r="H18" s="84" t="s">
        <v>187</v>
      </c>
      <c r="I18" s="85"/>
      <c r="J18" s="85"/>
      <c r="K18" s="85"/>
      <c r="L18" s="86"/>
    </row>
    <row r="19" spans="1:14" ht="15.75" thickBot="1" x14ac:dyDescent="0.25">
      <c r="A19" s="79" t="s">
        <v>16</v>
      </c>
      <c r="B19" s="88"/>
      <c r="C19" s="88"/>
      <c r="D19" s="89"/>
      <c r="E19" s="89"/>
      <c r="F19" s="89"/>
      <c r="G19" s="139" t="s">
        <v>201</v>
      </c>
      <c r="H19" s="165" t="s">
        <v>196</v>
      </c>
      <c r="I19" s="85"/>
      <c r="J19" s="140">
        <v>7</v>
      </c>
      <c r="L19" s="141"/>
    </row>
    <row r="20" spans="1:14" ht="5.25" customHeight="1" thickTop="1" thickBot="1" x14ac:dyDescent="0.25">
      <c r="A20" s="90"/>
      <c r="B20" s="91"/>
      <c r="C20" s="91"/>
      <c r="D20" s="92"/>
      <c r="E20" s="92"/>
      <c r="F20" s="92"/>
      <c r="G20" s="92"/>
      <c r="H20" s="92"/>
      <c r="I20" s="92"/>
      <c r="J20" s="92"/>
      <c r="K20" s="92"/>
      <c r="L20" s="93"/>
    </row>
    <row r="21" spans="1:14" s="94" customFormat="1" ht="21" customHeight="1" thickTop="1" x14ac:dyDescent="0.2">
      <c r="A21" s="228" t="s">
        <v>41</v>
      </c>
      <c r="B21" s="230" t="s">
        <v>19</v>
      </c>
      <c r="C21" s="230" t="s">
        <v>42</v>
      </c>
      <c r="D21" s="230" t="s">
        <v>20</v>
      </c>
      <c r="E21" s="230" t="s">
        <v>21</v>
      </c>
      <c r="F21" s="230" t="s">
        <v>43</v>
      </c>
      <c r="G21" s="230" t="s">
        <v>22</v>
      </c>
      <c r="H21" s="230" t="s">
        <v>44</v>
      </c>
      <c r="I21" s="230" t="s">
        <v>45</v>
      </c>
      <c r="J21" s="230" t="s">
        <v>46</v>
      </c>
      <c r="K21" s="217" t="s">
        <v>47</v>
      </c>
      <c r="L21" s="232" t="s">
        <v>23</v>
      </c>
      <c r="M21" s="215" t="s">
        <v>55</v>
      </c>
      <c r="N21" s="216" t="s">
        <v>56</v>
      </c>
    </row>
    <row r="22" spans="1:14" s="94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30.75" customHeight="1" x14ac:dyDescent="0.2">
      <c r="A23" s="179">
        <v>1</v>
      </c>
      <c r="B23" s="180">
        <v>74</v>
      </c>
      <c r="C23" s="180">
        <v>10092428553</v>
      </c>
      <c r="D23" s="167" t="s">
        <v>211</v>
      </c>
      <c r="E23" s="168" t="s">
        <v>212</v>
      </c>
      <c r="F23" s="166" t="s">
        <v>60</v>
      </c>
      <c r="G23" s="169" t="s">
        <v>213</v>
      </c>
      <c r="H23" s="177">
        <v>1.4568749999999998E-2</v>
      </c>
      <c r="I23" s="160"/>
      <c r="J23" s="133">
        <f>$J$19/(HOUR(H23)+MINUTE(H23)/60+SECOND(H23)/3600)</f>
        <v>20.015885623510723</v>
      </c>
      <c r="K23" s="95" t="s">
        <v>185</v>
      </c>
      <c r="L23" s="148"/>
      <c r="M23" s="101">
        <v>0.52470358796296301</v>
      </c>
      <c r="N23" s="155">
        <v>0.51249999999999596</v>
      </c>
    </row>
    <row r="24" spans="1:14" ht="26.25" customHeight="1" x14ac:dyDescent="0.2">
      <c r="A24" s="179">
        <v>2</v>
      </c>
      <c r="B24" s="180">
        <v>76</v>
      </c>
      <c r="C24" s="166">
        <v>10106932275</v>
      </c>
      <c r="D24" s="167" t="s">
        <v>214</v>
      </c>
      <c r="E24" s="168" t="s">
        <v>215</v>
      </c>
      <c r="F24" s="166" t="s">
        <v>60</v>
      </c>
      <c r="G24" s="169" t="s">
        <v>202</v>
      </c>
      <c r="H24" s="174">
        <v>1.6257638888888891E-2</v>
      </c>
      <c r="I24" s="175">
        <f>H24-$H$23</f>
        <v>1.6888888888888925E-3</v>
      </c>
      <c r="J24" s="133">
        <f>$J$19/(HOUR(H24)+MINUTE(H24)/60+SECOND(H24)/3600)</f>
        <v>17.935943060498222</v>
      </c>
      <c r="K24" s="95" t="s">
        <v>60</v>
      </c>
      <c r="L24" s="148"/>
      <c r="M24" s="101">
        <v>0.5149914351851852</v>
      </c>
      <c r="N24" s="155">
        <v>0.50277777777777399</v>
      </c>
    </row>
    <row r="25" spans="1:14" ht="21.75" customHeight="1" x14ac:dyDescent="0.2">
      <c r="A25" s="179">
        <v>3</v>
      </c>
      <c r="B25" s="180">
        <v>75</v>
      </c>
      <c r="C25" s="166">
        <v>10091576266</v>
      </c>
      <c r="D25" s="167" t="s">
        <v>216</v>
      </c>
      <c r="E25" s="168" t="s">
        <v>217</v>
      </c>
      <c r="F25" s="166" t="s">
        <v>60</v>
      </c>
      <c r="G25" s="169" t="s">
        <v>202</v>
      </c>
      <c r="H25" s="174">
        <v>1.6998148148148148E-2</v>
      </c>
      <c r="I25" s="175">
        <f t="shared" ref="I25:I26" si="0">H25-$H$23</f>
        <v>2.4293981481481493E-3</v>
      </c>
      <c r="J25" s="133">
        <f t="shared" ref="J25" si="1">$J$19/(HOUR(H25)+MINUTE(H25)/60+SECOND(H25)/3600)</f>
        <v>17.154526889040163</v>
      </c>
      <c r="K25" s="95" t="s">
        <v>60</v>
      </c>
      <c r="L25" s="149"/>
      <c r="M25" s="101">
        <v>0.47557743055555557</v>
      </c>
      <c r="N25" s="155">
        <v>0.46319444444444402</v>
      </c>
    </row>
    <row r="26" spans="1:14" ht="21.75" customHeight="1" x14ac:dyDescent="0.2">
      <c r="A26" s="179">
        <v>4</v>
      </c>
      <c r="B26" s="180">
        <v>92</v>
      </c>
      <c r="C26" s="166"/>
      <c r="D26" s="167" t="s">
        <v>218</v>
      </c>
      <c r="E26" s="168" t="s">
        <v>219</v>
      </c>
      <c r="F26" s="166" t="s">
        <v>60</v>
      </c>
      <c r="G26" s="169" t="s">
        <v>193</v>
      </c>
      <c r="H26" s="174">
        <v>1.7458912037037037E-2</v>
      </c>
      <c r="I26" s="175">
        <f t="shared" si="0"/>
        <v>2.8901620370370383E-3</v>
      </c>
      <c r="J26" s="133">
        <f>$J$19/(HOUR(H26)+MINUTE(H26)/60+SECOND(H26)/3600)</f>
        <v>16.710875331564985</v>
      </c>
      <c r="K26" s="95" t="s">
        <v>60</v>
      </c>
      <c r="L26" s="148"/>
      <c r="M26" s="101">
        <v>0.50898958333333333</v>
      </c>
      <c r="N26" s="155">
        <v>0.49652777777777501</v>
      </c>
    </row>
    <row r="27" spans="1:14" ht="21.75" customHeight="1" x14ac:dyDescent="0.2">
      <c r="A27" s="179">
        <v>5</v>
      </c>
      <c r="B27" s="180">
        <v>98</v>
      </c>
      <c r="C27" s="166"/>
      <c r="D27" s="167" t="s">
        <v>220</v>
      </c>
      <c r="E27" s="168" t="s">
        <v>221</v>
      </c>
      <c r="F27" s="166" t="s">
        <v>60</v>
      </c>
      <c r="G27" s="169" t="s">
        <v>222</v>
      </c>
      <c r="H27" s="174">
        <v>1.7590856481481482E-2</v>
      </c>
      <c r="I27" s="175">
        <f t="shared" ref="I27:I28" si="2">H27-$H$23</f>
        <v>3.0221064814814833E-3</v>
      </c>
      <c r="J27" s="133">
        <f t="shared" ref="J27:J28" si="3">$J$19/(HOUR(H27)+MINUTE(H27)/60+SECOND(H27)/3600)</f>
        <v>16.578947368421051</v>
      </c>
      <c r="K27" s="95" t="s">
        <v>60</v>
      </c>
      <c r="L27" s="148"/>
      <c r="M27" s="101"/>
      <c r="N27" s="155"/>
    </row>
    <row r="28" spans="1:14" ht="21.75" customHeight="1" thickBot="1" x14ac:dyDescent="0.25">
      <c r="A28" s="181">
        <v>6</v>
      </c>
      <c r="B28" s="182">
        <v>99</v>
      </c>
      <c r="C28" s="170">
        <v>10107235302</v>
      </c>
      <c r="D28" s="171" t="s">
        <v>223</v>
      </c>
      <c r="E28" s="172" t="s">
        <v>224</v>
      </c>
      <c r="F28" s="170" t="s">
        <v>60</v>
      </c>
      <c r="G28" s="173" t="s">
        <v>213</v>
      </c>
      <c r="H28" s="176">
        <v>1.8026273148148149E-2</v>
      </c>
      <c r="I28" s="178">
        <f t="shared" si="2"/>
        <v>3.4575231481481505E-3</v>
      </c>
      <c r="J28" s="150">
        <f t="shared" si="3"/>
        <v>16.184971098265898</v>
      </c>
      <c r="K28" s="151" t="s">
        <v>60</v>
      </c>
      <c r="L28" s="152"/>
      <c r="M28" s="101"/>
      <c r="N28" s="155"/>
    </row>
    <row r="29" spans="1:14" ht="6.75" customHeight="1" thickTop="1" thickBot="1" x14ac:dyDescent="0.25">
      <c r="A29" s="142"/>
      <c r="B29" s="143"/>
      <c r="C29" s="143"/>
      <c r="D29" s="144"/>
      <c r="E29" s="145"/>
      <c r="F29" s="102"/>
      <c r="G29" s="146"/>
      <c r="H29" s="147"/>
      <c r="I29" s="147"/>
      <c r="J29" s="147"/>
      <c r="K29" s="147"/>
      <c r="L29" s="147"/>
    </row>
    <row r="30" spans="1:14" ht="15.75" thickTop="1" x14ac:dyDescent="0.2">
      <c r="A30" s="236" t="s">
        <v>48</v>
      </c>
      <c r="B30" s="237"/>
      <c r="C30" s="237"/>
      <c r="D30" s="237"/>
      <c r="E30" s="237"/>
      <c r="F30" s="237"/>
      <c r="G30" s="237" t="s">
        <v>49</v>
      </c>
      <c r="H30" s="237"/>
      <c r="I30" s="237"/>
      <c r="J30" s="237"/>
      <c r="K30" s="237"/>
      <c r="L30" s="238"/>
    </row>
    <row r="31" spans="1:14" x14ac:dyDescent="0.2">
      <c r="A31" s="153" t="s">
        <v>208</v>
      </c>
      <c r="B31" s="104"/>
      <c r="C31" s="105"/>
      <c r="D31" s="104"/>
      <c r="E31" s="106"/>
      <c r="F31" s="107"/>
      <c r="G31" s="108" t="s">
        <v>175</v>
      </c>
      <c r="H31" s="154">
        <v>4</v>
      </c>
      <c r="I31" s="163"/>
      <c r="J31" s="110"/>
      <c r="K31" s="125" t="s">
        <v>183</v>
      </c>
      <c r="L31" s="112">
        <f>COUNTIF(F23:F28,"ЗМС")</f>
        <v>0</v>
      </c>
    </row>
    <row r="32" spans="1:14" x14ac:dyDescent="0.2">
      <c r="A32" s="153" t="s">
        <v>209</v>
      </c>
      <c r="B32" s="104"/>
      <c r="C32" s="113"/>
      <c r="D32" s="104"/>
      <c r="E32" s="114"/>
      <c r="F32" s="115"/>
      <c r="G32" s="116" t="s">
        <v>176</v>
      </c>
      <c r="H32" s="109">
        <f>H33+H38</f>
        <v>6</v>
      </c>
      <c r="I32" s="129"/>
      <c r="J32" s="117"/>
      <c r="K32" s="125" t="s">
        <v>184</v>
      </c>
      <c r="L32" s="112">
        <f>COUNTIF(F23:F28,"МСМК")</f>
        <v>0</v>
      </c>
    </row>
    <row r="33" spans="1:12" x14ac:dyDescent="0.2">
      <c r="A33" s="153" t="s">
        <v>203</v>
      </c>
      <c r="B33" s="104"/>
      <c r="C33" s="118"/>
      <c r="D33" s="104"/>
      <c r="E33" s="114"/>
      <c r="F33" s="115"/>
      <c r="G33" s="116" t="s">
        <v>177</v>
      </c>
      <c r="H33" s="109">
        <f>H34+H35+H36+H37</f>
        <v>6</v>
      </c>
      <c r="I33" s="129"/>
      <c r="J33" s="117"/>
      <c r="K33" s="125" t="s">
        <v>185</v>
      </c>
      <c r="L33" s="112">
        <f>COUNTIF(F23:F28,"МС")</f>
        <v>0</v>
      </c>
    </row>
    <row r="34" spans="1:12" x14ac:dyDescent="0.2">
      <c r="A34" s="153" t="s">
        <v>195</v>
      </c>
      <c r="B34" s="104"/>
      <c r="C34" s="118"/>
      <c r="D34" s="104"/>
      <c r="E34" s="114"/>
      <c r="F34" s="115"/>
      <c r="G34" s="116" t="s">
        <v>178</v>
      </c>
      <c r="H34" s="109">
        <f>COUNT(A23:A136)</f>
        <v>6</v>
      </c>
      <c r="I34" s="129"/>
      <c r="J34" s="117"/>
      <c r="K34" s="111" t="s">
        <v>60</v>
      </c>
      <c r="L34" s="112">
        <f>COUNTIF(F23:F28,"КМС")</f>
        <v>6</v>
      </c>
    </row>
    <row r="35" spans="1:12" x14ac:dyDescent="0.2">
      <c r="A35" s="103"/>
      <c r="B35" s="104"/>
      <c r="C35" s="118"/>
      <c r="D35" s="104"/>
      <c r="E35" s="114"/>
      <c r="F35" s="115"/>
      <c r="G35" s="116" t="s">
        <v>179</v>
      </c>
      <c r="H35" s="109">
        <f>COUNTIF(A23:A135,"ЛИМ")</f>
        <v>0</v>
      </c>
      <c r="I35" s="129"/>
      <c r="J35" s="117"/>
      <c r="K35" s="111" t="s">
        <v>169</v>
      </c>
      <c r="L35" s="112">
        <f>COUNTIF(F23:F28,"1 СР")</f>
        <v>0</v>
      </c>
    </row>
    <row r="36" spans="1:12" x14ac:dyDescent="0.2">
      <c r="A36" s="103"/>
      <c r="B36" s="104"/>
      <c r="C36" s="104"/>
      <c r="D36" s="104"/>
      <c r="E36" s="114"/>
      <c r="F36" s="115"/>
      <c r="G36" s="116" t="s">
        <v>180</v>
      </c>
      <c r="H36" s="109">
        <f>COUNTIF(A23:A135,"НФ")</f>
        <v>0</v>
      </c>
      <c r="I36" s="129"/>
      <c r="J36" s="117"/>
      <c r="K36" s="111" t="s">
        <v>168</v>
      </c>
      <c r="L36" s="112">
        <f>COUNTIF(F23:F28,"2 СР")</f>
        <v>0</v>
      </c>
    </row>
    <row r="37" spans="1:12" x14ac:dyDescent="0.2">
      <c r="A37" s="103"/>
      <c r="B37" s="104"/>
      <c r="C37" s="104"/>
      <c r="D37" s="104"/>
      <c r="E37" s="114"/>
      <c r="F37" s="115"/>
      <c r="G37" s="116" t="s">
        <v>181</v>
      </c>
      <c r="H37" s="109">
        <f>COUNTIF(A23:A135,"ДСКВ")</f>
        <v>0</v>
      </c>
      <c r="I37" s="129"/>
      <c r="J37" s="117"/>
      <c r="K37" s="111" t="s">
        <v>167</v>
      </c>
      <c r="L37" s="112">
        <f>COUNTIF(F23:F29,"3 СР")</f>
        <v>0</v>
      </c>
    </row>
    <row r="38" spans="1:12" x14ac:dyDescent="0.2">
      <c r="A38" s="103"/>
      <c r="B38" s="104"/>
      <c r="C38" s="104"/>
      <c r="D38" s="104"/>
      <c r="E38" s="119"/>
      <c r="F38" s="120"/>
      <c r="G38" s="116" t="s">
        <v>182</v>
      </c>
      <c r="H38" s="109">
        <f>COUNTIF(A23:A135,"НС")</f>
        <v>0</v>
      </c>
      <c r="I38" s="164"/>
      <c r="J38" s="121"/>
      <c r="K38" s="125"/>
      <c r="L38" s="126"/>
    </row>
    <row r="39" spans="1:12" ht="6.75" customHeight="1" x14ac:dyDescent="0.2">
      <c r="A39" s="158"/>
      <c r="B39" s="156"/>
      <c r="C39" s="156"/>
      <c r="D39" s="157"/>
      <c r="E39" s="159"/>
      <c r="F39" s="127"/>
      <c r="G39" s="127"/>
      <c r="H39" s="128"/>
      <c r="I39" s="129"/>
      <c r="J39" s="130"/>
      <c r="K39" s="127"/>
      <c r="L39" s="122"/>
    </row>
    <row r="40" spans="1:12" ht="15.75" x14ac:dyDescent="0.2">
      <c r="A40" s="207" t="s">
        <v>50</v>
      </c>
      <c r="B40" s="203"/>
      <c r="C40" s="203"/>
      <c r="D40" s="203"/>
      <c r="E40" s="203" t="s">
        <v>51</v>
      </c>
      <c r="F40" s="203"/>
      <c r="G40" s="203"/>
      <c r="H40" s="203" t="s">
        <v>52</v>
      </c>
      <c r="I40" s="203"/>
      <c r="J40" s="203" t="s">
        <v>194</v>
      </c>
      <c r="K40" s="203"/>
      <c r="L40" s="205"/>
    </row>
    <row r="41" spans="1:12" x14ac:dyDescent="0.2">
      <c r="A41" s="210"/>
      <c r="B41" s="211"/>
      <c r="C41" s="211"/>
      <c r="D41" s="211"/>
      <c r="E41" s="211"/>
      <c r="F41" s="204"/>
      <c r="G41" s="204"/>
      <c r="H41" s="204"/>
      <c r="I41" s="204"/>
      <c r="J41" s="204"/>
      <c r="K41" s="204"/>
      <c r="L41" s="206"/>
    </row>
    <row r="42" spans="1:12" x14ac:dyDescent="0.2">
      <c r="A42" s="123"/>
      <c r="B42" s="131"/>
      <c r="C42" s="131"/>
      <c r="D42" s="131"/>
      <c r="E42" s="132"/>
      <c r="F42" s="131"/>
      <c r="G42" s="131"/>
      <c r="H42" s="128"/>
      <c r="I42" s="128"/>
      <c r="J42" s="131"/>
      <c r="K42" s="131"/>
      <c r="L42" s="124"/>
    </row>
    <row r="43" spans="1:12" x14ac:dyDescent="0.2">
      <c r="A43" s="123"/>
      <c r="B43" s="131"/>
      <c r="C43" s="131"/>
      <c r="D43" s="131"/>
      <c r="E43" s="132"/>
      <c r="F43" s="131"/>
      <c r="G43" s="131"/>
      <c r="H43" s="128"/>
      <c r="I43" s="128"/>
      <c r="J43" s="131"/>
      <c r="K43" s="131"/>
      <c r="L43" s="124"/>
    </row>
    <row r="44" spans="1:12" x14ac:dyDescent="0.2">
      <c r="A44" s="210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2"/>
    </row>
    <row r="45" spans="1:12" x14ac:dyDescent="0.2">
      <c r="A45" s="210"/>
      <c r="B45" s="211"/>
      <c r="C45" s="211"/>
      <c r="D45" s="211"/>
      <c r="E45" s="211"/>
      <c r="F45" s="213"/>
      <c r="G45" s="213"/>
      <c r="H45" s="213"/>
      <c r="I45" s="213"/>
      <c r="J45" s="213"/>
      <c r="K45" s="213"/>
      <c r="L45" s="214"/>
    </row>
    <row r="46" spans="1:12" ht="15" customHeight="1" thickBot="1" x14ac:dyDescent="0.25">
      <c r="A46" s="208"/>
      <c r="B46" s="209"/>
      <c r="C46" s="209"/>
      <c r="D46" s="209"/>
      <c r="E46" s="204" t="str">
        <f>G17</f>
        <v>ЖЕРЕБЦОВА М.С. (ВК, г. ЧИТА)</v>
      </c>
      <c r="F46" s="204"/>
      <c r="G46" s="204"/>
      <c r="H46" s="204" t="str">
        <f>G18</f>
        <v>КЛЮЧНИКОВА О.А. (ВК, г. ЧИТА)</v>
      </c>
      <c r="I46" s="204"/>
      <c r="J46" s="204" t="str">
        <f>G19</f>
        <v>ЛЕБЕДЕВ А.Ю. (ВК, г. ХАБАРОВСК)</v>
      </c>
      <c r="K46" s="204"/>
      <c r="L46" s="206"/>
    </row>
    <row r="47" spans="1:12" ht="13.5" thickTop="1" x14ac:dyDescent="0.2"/>
  </sheetData>
  <sortState ref="A23:U120">
    <sortCondition ref="A23:A120"/>
  </sortState>
  <mergeCells count="42">
    <mergeCell ref="A30:F30"/>
    <mergeCell ref="G30:L30"/>
    <mergeCell ref="I21:I22"/>
    <mergeCell ref="J21:J22"/>
    <mergeCell ref="A7:L7"/>
    <mergeCell ref="H15:L15"/>
    <mergeCell ref="H21:H22"/>
    <mergeCell ref="A8:L8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40:I40"/>
    <mergeCell ref="H46:I46"/>
    <mergeCell ref="J40:L40"/>
    <mergeCell ref="J46:L46"/>
    <mergeCell ref="A40:D40"/>
    <mergeCell ref="A46:D46"/>
    <mergeCell ref="E40:G40"/>
    <mergeCell ref="E46:G46"/>
    <mergeCell ref="A41:E41"/>
    <mergeCell ref="F41:L41"/>
    <mergeCell ref="A44:E44"/>
    <mergeCell ref="F44:L44"/>
    <mergeCell ref="A45:E45"/>
    <mergeCell ref="F45:L4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 на вр</vt:lpstr>
      <vt:lpstr>'инд г на вр'!Заголовки_для_печати</vt:lpstr>
      <vt:lpstr>'Стартовый протокол'!Заголовки_для_печати</vt:lpstr>
      <vt:lpstr>'инд г на вр'!Область_печати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2022-10-11T11:28:08Z</dcterms:modified>
</cp:coreProperties>
</file>