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 на вр" sheetId="2" r:id="rId2"/>
  </sheets>
  <definedNames>
    <definedName name="_xlnm.Print_Titles" localSheetId="1">'инд г на вр'!$21:$22</definedName>
    <definedName name="_xlnm.Print_Titles" localSheetId="0">'Стартовый протокол'!$18:$19</definedName>
    <definedName name="_xlnm.Print_Area" localSheetId="1">'инд г на вр'!$A$1:$L$46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J26" i="2"/>
  <c r="I25" i="2" l="1"/>
  <c r="J25" i="2"/>
  <c r="I26" i="2"/>
  <c r="J23" i="2"/>
  <c r="J24" i="2"/>
  <c r="I24" i="2"/>
  <c r="J46" i="2" l="1"/>
  <c r="H38" i="2" l="1"/>
  <c r="H37" i="2"/>
  <c r="H36" i="2"/>
  <c r="H35" i="2"/>
  <c r="H34" i="2"/>
  <c r="L35" i="2"/>
  <c r="L34" i="2"/>
  <c r="L33" i="2"/>
  <c r="L32" i="2"/>
  <c r="L31" i="2"/>
  <c r="L36" i="2"/>
  <c r="L37" i="2"/>
  <c r="H46" i="2"/>
  <c r="E46" i="2"/>
  <c r="H33" i="2" l="1"/>
  <c r="H32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<sst xmlns="http://schemas.openxmlformats.org/spreadsheetml/2006/main" count="332" uniqueCount="225">
  <si>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</si>
  <si>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</si>
  <si>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</si>
  <si>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</si>
  <si>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</si>
  <si>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</si>
  <si>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</si>
  <si>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</si>
  <si>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</si>
  <si>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</si>
  <si>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</si>
  <si>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</si>
  <si>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</si>
  <si>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</si>
  <si>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</si>
  <si>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</si>
  <si>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</si>
  <si>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</si>
  <si>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</si>
  <si>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</si>
  <si>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</si>
  <si>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</si>
  <si>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</si>
  <si>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</si>
  <si>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</si>
  <si>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</si>
  <si>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</si>
  <si>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</si>
  <si>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</si>
  <si>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</si>
  <si>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</si>
  <si>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</si>
  <si>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</si>
  <si>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</si>
  <si>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</si>
  <si>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</si>
  <si>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</si>
  <si>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</si>
  <si>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</si>
  <si>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</si>
  <si>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</si>
  <si>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</si>
  <si>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</si>
  <si>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</si>
  <si>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</si>
  <si>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</si>
  <si>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</si>
  <si>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</si>
  <si>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</si>
  <si>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</si>
  <si>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</si>
  <si>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</si>
  <si>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</si>
  <si>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</si>
  <si>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</si>
  <si>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</si>
  <si>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</si>
  <si>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</si>
  <si>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</si>
  <si>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</si>
  <si>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</si>
  <si>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</si>
  <si>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</si>
  <si>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</si>
  <si>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</si>
  <si>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</si>
  <si>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</si>
  <si>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</si>
  <si>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</si>
  <si>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</si>
  <si>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</si>
  <si>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</si>
  <si>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</si>
  <si>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</si>
  <si>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</si>
  <si>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</si>
  <si>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</si>
  <si>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</si>
  <si>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</si>
  <si>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</si>
  <si>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</si>
  <si>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</si>
  <si>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</si>
  <si>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</si>
  <si>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</si>
  <si>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</si>
  <si>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</si>
  <si>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</si>
  <si>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</si>
  <si>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</si>
  <si>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</si>
  <si>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</si>
  <si>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</si>
  <si>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</si>
  <si>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</si>
  <si>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</si>
  <si>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</si>
  <si>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</si>
  <si>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</si>
  <si>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</si>
  <si>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</si>
  <si>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</si>
  <si>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</si>
  <si>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</si>
  <si>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</si>
  <si>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</si>
  <si>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</si>
  <si>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</si>
  <si>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</si>
  <si>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</si>
  <si>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</si>
  <si>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</si>
  <si>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</si>
  <si>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</si>
  <si>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</si>
  <si>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</si>
  <si>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</si>
  <si>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</si>
  <si>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</si>
  <si>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</si>
  <si>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</si>
  <si>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</si>
  <si>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</si>
  <si>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</si>
  <si>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</si>
  <si>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</si>
  <si>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</si>
  <si>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</si>
  <si>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</si>
  <si>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</si>
  <si>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</si>
  <si>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</si>
  <si>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</si>
  <si>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</si>
  <si>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</si>
  <si>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</si>
  <si>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</si>
  <si>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</si>
  <si>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</si>
  <si>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</si>
  <si>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</si>
  <si>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</si>
  <si>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</si>
  <si>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</si>
  <si>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</si>
  <si>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</si>
  <si>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</si>
  <si>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</si>
  <si>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</si>
  <si>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</si>
  <si>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</si>
  <si>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</si>
  <si>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</si>
  <si>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</si>
  <si>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</si>
  <si>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</si>
  <si>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</si>
  <si>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</si>
  <si>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</si>
  <si>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</si>
  <si>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</si>
  <si>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</si>
  <si>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</si>
  <si>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</si>
  <si>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</si>
  <si>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</si>
  <si>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</si>
  <si>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</si>
  <si>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</si>
  <si>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</si>
  <si>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</si>
  <si>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</si>
  <si>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</si>
  <si>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</si>
  <si>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</si>
  <si>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</si>
  <si>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</si>
  <si>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</si>
  <si>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</si>
  <si>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</si>
  <si>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</si>
  <si>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</si>
  <si>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</si>
  <si>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</si>
  <si>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</si>
  <si>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</si>
  <si>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</si>
  <si>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</si>
  <si>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</si>
  <si>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</si>
  <si>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</si>
  <si>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</si>
  <si>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</si>
  <si>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</si>
  <si>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</si>
  <si>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</si>
  <si>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</si>
  <si>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НАЧАЛО ГОНКИ: 10ч 00м</t>
  </si>
  <si>
    <t>ОКОНЧАНИЕ ГОНКИ: 13ч 00м</t>
  </si>
  <si>
    <t>ВСЕРОССИЙСКИЕ СОРЕВНОВАНИЯ</t>
  </si>
  <si>
    <t>№ ЕКП 2022: 5114</t>
  </si>
  <si>
    <t>ЛЕБЕДЕВ А.Ю. (ВК, г. ХАБАРОВСК)</t>
  </si>
  <si>
    <t>Кемеровская область</t>
  </si>
  <si>
    <t>Осадки: ясно, пасмурно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</si>
  <si>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сентября 2022 года</t>
    </r>
  </si>
  <si>
    <t>шоссе - индивидуальная гонка на время в гору</t>
  </si>
  <si>
    <t>№ ВРВС: 0080581811Я</t>
  </si>
  <si>
    <t>НАЗВАНИЕ ТРАССЫ / РЕГ. НОМЕР: с. Романовка</t>
  </si>
  <si>
    <t>Температура: +6+12</t>
  </si>
  <si>
    <t>Влажность: 3 %</t>
  </si>
  <si>
    <t>Юниорки 17-18 лет</t>
  </si>
  <si>
    <t>СИМАКОВА Алена</t>
  </si>
  <si>
    <t>05.11.2004</t>
  </si>
  <si>
    <t>Хабаровский край, Забайкальский край</t>
  </si>
  <si>
    <t>ПОТАПОВА Екатерина</t>
  </si>
  <si>
    <t>24.10.2005</t>
  </si>
  <si>
    <t>БИКАНОВА Руслана</t>
  </si>
  <si>
    <t>14.03.2005</t>
  </si>
  <si>
    <t>КАЗАНОВА Анна</t>
  </si>
  <si>
    <t>01.01.2005</t>
  </si>
  <si>
    <t>ПОЛУДНИЦЫНА Диана</t>
  </si>
  <si>
    <t>14.07.2003</t>
  </si>
  <si>
    <t>Забайкальский край, Иркутская область</t>
  </si>
  <si>
    <t>ВЫДРИНА Анна</t>
  </si>
  <si>
    <t>26.05.2005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</si>
</sst>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65" fontId="4" fillId="0" borderId="27" xfId="4" applyNumberFormat="1" applyFont="1" applyBorder="1" applyAlignment="1">
      <alignment horizontal="center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165" fontId="27" fillId="0" borderId="27" xfId="6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27" fillId="0" borderId="44" xfId="6" applyNumberFormat="1" applyFont="1" applyBorder="1" applyAlignment="1">
      <alignment horizontal="center" vertical="center"/>
    </xf>
    <xf numFmtId="165" fontId="27" fillId="0" borderId="27" xfId="6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59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53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39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0.82437535304303611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0.13166392143486882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0.30457527791009154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0.1847504058046463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0.11392288834806541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0.92498597739830068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0.57766323011326703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0.51390632367122935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0.69286765513057469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0.86170763441954845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0.38778947479194326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0.4583596276437627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0.9313670787456606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0.55338067674221558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0.28939817898646447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0.57358285967835998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0.30471440189020849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0.45447805084545967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0.61154341168031967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0.60245941192273045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6.4513834945705395E-2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0.7944944047749265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0.79060188050765856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0.50608467262044066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0.44066853834189501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0.10692147281153452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7.8335690804125502E-3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0.90891784582627466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0.66423732138044278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0.64409698657111292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0.93512638298164519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0.28391239089374087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0.83261081572265416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0.15609691150639304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0.42675530445691867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0.95122214760193635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0.34042267344882382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0.88405540788535719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0.79554677682914887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0.27712637407023988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0.84501161226569854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0.666046876009598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0.61042688940817902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0.85332876033732763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0.90892140364141039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0.89556265287679826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0.67454130174423332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0.76634862181261432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0.31337931216566739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0.104453445842564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0.71754675711246796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0.95871196713373297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1.9987204667567537E-2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0.14733108529262129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0.4799482392510559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0.5521443452323076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0.54891865082347535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0.95988754310910185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0.97546337894090063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0.92387515459329483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9.3502425589162552E-2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0.6154321338444747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0.91239757727763859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0.72980589722925482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0.75176856102719858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0.47685815281359645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0.83965732735542375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0.27773604339839408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0.89614054331187654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0.50356728062673939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0.83410430825461646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3.6302671885117266E-2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0.41069752071101484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0.76159622707730668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0.41029238961373382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0.77365138375931164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0.17083256576306671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0.48955687803407832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0.24180845222002489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0.56346986611785488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0.37016627530128388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0.14425711971431043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0.80885589169329397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0.34699628490895484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0.495348877755168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0.74701793110630288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0.10059002974722242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0.48104269989926007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0.22356769534069609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0.77235156649023384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0.78838347282772869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0.73485919838046099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0.64993470106488938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7"/>
  <sheetViews>
    <sheetView tabSelected="1" view="pageBreakPreview" topLeftCell="A13" zoomScale="91" zoomScaleNormal="100" zoomScaleSheetLayoutView="91" workbookViewId="0">
      <selection activeCell="H29" sqref="H29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0.25" customHeight="1" x14ac:dyDescent="0.2">
      <c r="A2" s="234" t="s">
        <v>188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0.25" customHeight="1" x14ac:dyDescent="0.2">
      <c r="A3" s="234" t="s">
        <v>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0.25" customHeight="1" x14ac:dyDescent="0.2">
      <c r="A4" s="234" t="s">
        <v>189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5" t="s">
        <v>199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67" customFormat="1" ht="18" customHeight="1" x14ac:dyDescent="0.2">
      <c r="A7" s="239" t="s">
        <v>39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67" customFormat="1" ht="6.75" customHeight="1" thickBot="1" x14ac:dyDescent="0.2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205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210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1" t="s">
        <v>197</v>
      </c>
      <c r="H13" s="72"/>
      <c r="I13" s="72"/>
      <c r="J13" s="72"/>
      <c r="K13" s="73"/>
      <c r="L13" s="74" t="s">
        <v>206</v>
      </c>
    </row>
    <row r="14" spans="1:12" ht="15.75" x14ac:dyDescent="0.2">
      <c r="A14" s="75" t="s">
        <v>204</v>
      </c>
      <c r="B14" s="76"/>
      <c r="C14" s="99"/>
      <c r="D14" s="100"/>
      <c r="E14" s="77"/>
      <c r="F14" s="135"/>
      <c r="G14" s="162" t="s">
        <v>198</v>
      </c>
      <c r="H14" s="77"/>
      <c r="I14" s="77"/>
      <c r="J14" s="77"/>
      <c r="K14" s="78"/>
      <c r="L14" s="137" t="s">
        <v>200</v>
      </c>
    </row>
    <row r="15" spans="1:12" ht="15" x14ac:dyDescent="0.2">
      <c r="A15" s="225" t="s">
        <v>8</v>
      </c>
      <c r="B15" s="226"/>
      <c r="C15" s="226"/>
      <c r="D15" s="226"/>
      <c r="E15" s="226"/>
      <c r="F15" s="226"/>
      <c r="G15" s="227"/>
      <c r="H15" s="240" t="s">
        <v>9</v>
      </c>
      <c r="I15" s="226"/>
      <c r="J15" s="226"/>
      <c r="K15" s="226"/>
      <c r="L15" s="24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207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201</v>
      </c>
      <c r="H19" s="165" t="s">
        <v>196</v>
      </c>
      <c r="I19" s="85"/>
      <c r="J19" s="140">
        <v>7</v>
      </c>
      <c r="L19" s="141"/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8" t="s">
        <v>41</v>
      </c>
      <c r="B21" s="230" t="s">
        <v>19</v>
      </c>
      <c r="C21" s="230" t="s">
        <v>42</v>
      </c>
      <c r="D21" s="230" t="s">
        <v>20</v>
      </c>
      <c r="E21" s="230" t="s">
        <v>21</v>
      </c>
      <c r="F21" s="230" t="s">
        <v>43</v>
      </c>
      <c r="G21" s="230" t="s">
        <v>22</v>
      </c>
      <c r="H21" s="230" t="s">
        <v>44</v>
      </c>
      <c r="I21" s="230" t="s">
        <v>45</v>
      </c>
      <c r="J21" s="230" t="s">
        <v>46</v>
      </c>
      <c r="K21" s="217" t="s">
        <v>47</v>
      </c>
      <c r="L21" s="232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18"/>
      <c r="L22" s="233"/>
      <c r="M22" s="215"/>
      <c r="N22" s="216"/>
    </row>
    <row r="23" spans="1:14" ht="30.75" customHeight="1" x14ac:dyDescent="0.2">
      <c r="A23" s="179">
        <v>1</v>
      </c>
      <c r="B23" s="180">
        <v>74</v>
      </c>
      <c r="C23" s="180">
        <v>10092428553</v>
      </c>
      <c r="D23" s="167" t="s">
        <v>211</v>
      </c>
      <c r="E23" s="168" t="s">
        <v>212</v>
      </c>
      <c r="F23" s="166" t="s">
        <v>60</v>
      </c>
      <c r="G23" s="169" t="s">
        <v>213</v>
      </c>
      <c r="H23" s="177">
        <v>1.4568749999999998E-2</v>
      </c>
      <c r="I23" s="160"/>
      <c r="J23" s="133">
        <f>$J$19/(HOUR(H23)+MINUTE(H23)/60+SECOND(H23)/3600)</f>
        <v>20.015885623510723</v>
      </c>
      <c r="K23" s="95" t="s">
        <v>185</v>
      </c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9">
        <v>2</v>
      </c>
      <c r="B24" s="180">
        <v>76</v>
      </c>
      <c r="C24" s="166">
        <v>10106932275</v>
      </c>
      <c r="D24" s="167" t="s">
        <v>214</v>
      </c>
      <c r="E24" s="168" t="s">
        <v>215</v>
      </c>
      <c r="F24" s="166" t="s">
        <v>60</v>
      </c>
      <c r="G24" s="169" t="s">
        <v>202</v>
      </c>
      <c r="H24" s="174">
        <v>1.6257638888888891E-2</v>
      </c>
      <c r="I24" s="175">
        <f>H24-$H$23</f>
        <v>1.6888888888888925E-3</v>
      </c>
      <c r="J24" s="133">
        <f>$J$19/(HOUR(H24)+MINUTE(H24)/60+SECOND(H24)/3600)</f>
        <v>17.935943060498222</v>
      </c>
      <c r="K24" s="95" t="s">
        <v>60</v>
      </c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9">
        <v>3</v>
      </c>
      <c r="B25" s="180">
        <v>75</v>
      </c>
      <c r="C25" s="166">
        <v>10091576266</v>
      </c>
      <c r="D25" s="167" t="s">
        <v>216</v>
      </c>
      <c r="E25" s="168" t="s">
        <v>217</v>
      </c>
      <c r="F25" s="166" t="s">
        <v>60</v>
      </c>
      <c r="G25" s="169" t="s">
        <v>202</v>
      </c>
      <c r="H25" s="174">
        <v>1.6998148148148148E-2</v>
      </c>
      <c r="I25" s="175">
        <f t="shared" ref="I25:I26" si="0">H25-$H$23</f>
        <v>2.4293981481481493E-3</v>
      </c>
      <c r="J25" s="133">
        <f t="shared" ref="J25" si="1">$J$19/(HOUR(H25)+MINUTE(H25)/60+SECOND(H25)/3600)</f>
        <v>17.154526889040163</v>
      </c>
      <c r="K25" s="95" t="s">
        <v>60</v>
      </c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9">
        <v>4</v>
      </c>
      <c r="B26" s="180">
        <v>92</v>
      </c>
      <c r="C26" s="166"/>
      <c r="D26" s="167" t="s">
        <v>218</v>
      </c>
      <c r="E26" s="168" t="s">
        <v>219</v>
      </c>
      <c r="F26" s="166" t="s">
        <v>60</v>
      </c>
      <c r="G26" s="169" t="s">
        <v>193</v>
      </c>
      <c r="H26" s="174">
        <v>1.7458912037037037E-2</v>
      </c>
      <c r="I26" s="175">
        <f t="shared" si="0"/>
        <v>2.8901620370370383E-3</v>
      </c>
      <c r="J26" s="133">
        <f>$J$19/(HOUR(H26)+MINUTE(H26)/60+SECOND(H26)/3600)</f>
        <v>16.710875331564985</v>
      </c>
      <c r="K26" s="95" t="s">
        <v>60</v>
      </c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9">
        <v>5</v>
      </c>
      <c r="B27" s="180">
        <v>98</v>
      </c>
      <c r="C27" s="166"/>
      <c r="D27" s="167" t="s">
        <v>220</v>
      </c>
      <c r="E27" s="168" t="s">
        <v>221</v>
      </c>
      <c r="F27" s="166" t="s">
        <v>60</v>
      </c>
      <c r="G27" s="169" t="s">
        <v>222</v>
      </c>
      <c r="H27" s="174">
        <v>1.7590856481481482E-2</v>
      </c>
      <c r="I27" s="175">
        <f t="shared" ref="I27:I28" si="2">H27-$H$23</f>
        <v>3.0221064814814833E-3</v>
      </c>
      <c r="J27" s="133">
        <f t="shared" ref="J27:J28" si="3">$J$19/(HOUR(H27)+MINUTE(H27)/60+SECOND(H27)/3600)</f>
        <v>16.578947368421051</v>
      </c>
      <c r="K27" s="95" t="s">
        <v>60</v>
      </c>
      <c r="L27" s="148"/>
      <c r="M27" s="101"/>
      <c r="N27" s="155"/>
    </row>
    <row r="28" spans="1:14" ht="21.75" customHeight="1" thickBot="1" x14ac:dyDescent="0.25">
      <c r="A28" s="181">
        <v>6</v>
      </c>
      <c r="B28" s="182">
        <v>99</v>
      </c>
      <c r="C28" s="170">
        <v>10107235302</v>
      </c>
      <c r="D28" s="171" t="s">
        <v>223</v>
      </c>
      <c r="E28" s="172" t="s">
        <v>224</v>
      </c>
      <c r="F28" s="170" t="s">
        <v>60</v>
      </c>
      <c r="G28" s="173" t="s">
        <v>213</v>
      </c>
      <c r="H28" s="176">
        <v>1.8026273148148149E-2</v>
      </c>
      <c r="I28" s="178">
        <f t="shared" si="2"/>
        <v>3.4575231481481505E-3</v>
      </c>
      <c r="J28" s="150">
        <f t="shared" si="3"/>
        <v>16.184971098265898</v>
      </c>
      <c r="K28" s="151" t="s">
        <v>60</v>
      </c>
      <c r="L28" s="152"/>
      <c r="M28" s="101"/>
      <c r="N28" s="155"/>
    </row>
    <row r="29" spans="1:14" ht="6.75" customHeight="1" thickTop="1" thickBot="1" x14ac:dyDescent="0.25">
      <c r="A29" s="142"/>
      <c r="B29" s="143"/>
      <c r="C29" s="143"/>
      <c r="D29" s="144"/>
      <c r="E29" s="145"/>
      <c r="F29" s="102"/>
      <c r="G29" s="146"/>
      <c r="H29" s="147"/>
      <c r="I29" s="147"/>
      <c r="J29" s="147"/>
      <c r="K29" s="147"/>
      <c r="L29" s="147"/>
    </row>
    <row r="30" spans="1:14" ht="15.75" thickTop="1" x14ac:dyDescent="0.2">
      <c r="A30" s="236" t="s">
        <v>48</v>
      </c>
      <c r="B30" s="237"/>
      <c r="C30" s="237"/>
      <c r="D30" s="237"/>
      <c r="E30" s="237"/>
      <c r="F30" s="237"/>
      <c r="G30" s="237" t="s">
        <v>49</v>
      </c>
      <c r="H30" s="237"/>
      <c r="I30" s="237"/>
      <c r="J30" s="237"/>
      <c r="K30" s="237"/>
      <c r="L30" s="238"/>
    </row>
    <row r="31" spans="1:14" x14ac:dyDescent="0.2">
      <c r="A31" s="153" t="s">
        <v>208</v>
      </c>
      <c r="B31" s="104"/>
      <c r="C31" s="105"/>
      <c r="D31" s="104"/>
      <c r="E31" s="106"/>
      <c r="F31" s="107"/>
      <c r="G31" s="108" t="s">
        <v>175</v>
      </c>
      <c r="H31" s="154">
        <v>4</v>
      </c>
      <c r="I31" s="163"/>
      <c r="J31" s="110"/>
      <c r="K31" s="125" t="s">
        <v>183</v>
      </c>
      <c r="L31" s="112">
        <f>COUNTIF(F23:F28,"ЗМС")</f>
        <v>0</v>
      </c>
    </row>
    <row r="32" spans="1:14" x14ac:dyDescent="0.2">
      <c r="A32" s="153" t="s">
        <v>209</v>
      </c>
      <c r="B32" s="104"/>
      <c r="C32" s="113"/>
      <c r="D32" s="104"/>
      <c r="E32" s="114"/>
      <c r="F32" s="115"/>
      <c r="G32" s="116" t="s">
        <v>176</v>
      </c>
      <c r="H32" s="109">
        <f>H33+H38</f>
        <v>6</v>
      </c>
      <c r="I32" s="129"/>
      <c r="J32" s="117"/>
      <c r="K32" s="125" t="s">
        <v>184</v>
      </c>
      <c r="L32" s="112">
        <f>COUNTIF(F23:F28,"МСМК")</f>
        <v>0</v>
      </c>
    </row>
    <row r="33" spans="1:12" x14ac:dyDescent="0.2">
      <c r="A33" s="153" t="s">
        <v>203</v>
      </c>
      <c r="B33" s="104"/>
      <c r="C33" s="118"/>
      <c r="D33" s="104"/>
      <c r="E33" s="114"/>
      <c r="F33" s="115"/>
      <c r="G33" s="116" t="s">
        <v>177</v>
      </c>
      <c r="H33" s="109">
        <f>H34+H35+H36+H37</f>
        <v>6</v>
      </c>
      <c r="I33" s="129"/>
      <c r="J33" s="117"/>
      <c r="K33" s="125" t="s">
        <v>185</v>
      </c>
      <c r="L33" s="112">
        <f>COUNTIF(F23:F28,"МС")</f>
        <v>0</v>
      </c>
    </row>
    <row r="34" spans="1:12" x14ac:dyDescent="0.2">
      <c r="A34" s="153" t="s">
        <v>195</v>
      </c>
      <c r="B34" s="104"/>
      <c r="C34" s="118"/>
      <c r="D34" s="104"/>
      <c r="E34" s="114"/>
      <c r="F34" s="115"/>
      <c r="G34" s="116" t="s">
        <v>178</v>
      </c>
      <c r="H34" s="109">
        <f>COUNT(A23:A136)</f>
        <v>6</v>
      </c>
      <c r="I34" s="129"/>
      <c r="J34" s="117"/>
      <c r="K34" s="111" t="s">
        <v>60</v>
      </c>
      <c r="L34" s="112">
        <f>COUNTIF(F23:F28,"КМС")</f>
        <v>6</v>
      </c>
    </row>
    <row r="35" spans="1:12" x14ac:dyDescent="0.2">
      <c r="A35" s="103"/>
      <c r="B35" s="104"/>
      <c r="C35" s="118"/>
      <c r="D35" s="104"/>
      <c r="E35" s="114"/>
      <c r="F35" s="115"/>
      <c r="G35" s="116" t="s">
        <v>179</v>
      </c>
      <c r="H35" s="109">
        <f>COUNTIF(A23:A135,"ЛИМ")</f>
        <v>0</v>
      </c>
      <c r="I35" s="129"/>
      <c r="J35" s="117"/>
      <c r="K35" s="111" t="s">
        <v>169</v>
      </c>
      <c r="L35" s="112">
        <f>COUNTIF(F23:F28,"1 СР")</f>
        <v>0</v>
      </c>
    </row>
    <row r="36" spans="1:12" x14ac:dyDescent="0.2">
      <c r="A36" s="103"/>
      <c r="B36" s="104"/>
      <c r="C36" s="104"/>
      <c r="D36" s="104"/>
      <c r="E36" s="114"/>
      <c r="F36" s="115"/>
      <c r="G36" s="116" t="s">
        <v>180</v>
      </c>
      <c r="H36" s="109">
        <f>COUNTIF(A23:A135,"НФ")</f>
        <v>0</v>
      </c>
      <c r="I36" s="129"/>
      <c r="J36" s="117"/>
      <c r="K36" s="111" t="s">
        <v>168</v>
      </c>
      <c r="L36" s="112">
        <f>COUNTIF(F23:F28,"2 СР")</f>
        <v>0</v>
      </c>
    </row>
    <row r="37" spans="1:12" x14ac:dyDescent="0.2">
      <c r="A37" s="103"/>
      <c r="B37" s="104"/>
      <c r="C37" s="104"/>
      <c r="D37" s="104"/>
      <c r="E37" s="114"/>
      <c r="F37" s="115"/>
      <c r="G37" s="116" t="s">
        <v>181</v>
      </c>
      <c r="H37" s="109">
        <f>COUNTIF(A23:A135,"ДСКВ")</f>
        <v>0</v>
      </c>
      <c r="I37" s="129"/>
      <c r="J37" s="117"/>
      <c r="K37" s="111" t="s">
        <v>167</v>
      </c>
      <c r="L37" s="112">
        <f>COUNTIF(F23:F29,"3 СР")</f>
        <v>0</v>
      </c>
    </row>
    <row r="38" spans="1:12" x14ac:dyDescent="0.2">
      <c r="A38" s="103"/>
      <c r="B38" s="104"/>
      <c r="C38" s="104"/>
      <c r="D38" s="104"/>
      <c r="E38" s="119"/>
      <c r="F38" s="120"/>
      <c r="G38" s="116" t="s">
        <v>182</v>
      </c>
      <c r="H38" s="109">
        <f>COUNTIF(A23:A135,"НС")</f>
        <v>0</v>
      </c>
      <c r="I38" s="164"/>
      <c r="J38" s="121"/>
      <c r="K38" s="125"/>
      <c r="L38" s="126"/>
    </row>
    <row r="39" spans="1:12" ht="6.75" customHeight="1" x14ac:dyDescent="0.2">
      <c r="A39" s="158"/>
      <c r="B39" s="156"/>
      <c r="C39" s="156"/>
      <c r="D39" s="157"/>
      <c r="E39" s="159"/>
      <c r="F39" s="127"/>
      <c r="G39" s="127"/>
      <c r="H39" s="128"/>
      <c r="I39" s="129"/>
      <c r="J39" s="130"/>
      <c r="K39" s="127"/>
      <c r="L39" s="122"/>
    </row>
    <row r="40" spans="1:12" ht="15.75" x14ac:dyDescent="0.2">
      <c r="A40" s="207" t="s">
        <v>50</v>
      </c>
      <c r="B40" s="203"/>
      <c r="C40" s="203"/>
      <c r="D40" s="203"/>
      <c r="E40" s="203" t="s">
        <v>51</v>
      </c>
      <c r="F40" s="203"/>
      <c r="G40" s="203"/>
      <c r="H40" s="203" t="s">
        <v>52</v>
      </c>
      <c r="I40" s="203"/>
      <c r="J40" s="203" t="s">
        <v>194</v>
      </c>
      <c r="K40" s="203"/>
      <c r="L40" s="205"/>
    </row>
    <row r="41" spans="1:12" x14ac:dyDescent="0.2">
      <c r="A41" s="210"/>
      <c r="B41" s="211"/>
      <c r="C41" s="211"/>
      <c r="D41" s="211"/>
      <c r="E41" s="211"/>
      <c r="F41" s="204"/>
      <c r="G41" s="204"/>
      <c r="H41" s="204"/>
      <c r="I41" s="204"/>
      <c r="J41" s="204"/>
      <c r="K41" s="204"/>
      <c r="L41" s="206"/>
    </row>
    <row r="42" spans="1:12" x14ac:dyDescent="0.2">
      <c r="A42" s="123"/>
      <c r="B42" s="131"/>
      <c r="C42" s="131"/>
      <c r="D42" s="131"/>
      <c r="E42" s="132"/>
      <c r="F42" s="131"/>
      <c r="G42" s="131"/>
      <c r="H42" s="128"/>
      <c r="I42" s="128"/>
      <c r="J42" s="131"/>
      <c r="K42" s="131"/>
      <c r="L42" s="124"/>
    </row>
    <row r="43" spans="1:12" x14ac:dyDescent="0.2">
      <c r="A43" s="123"/>
      <c r="B43" s="131"/>
      <c r="C43" s="131"/>
      <c r="D43" s="131"/>
      <c r="E43" s="132"/>
      <c r="F43" s="131"/>
      <c r="G43" s="131"/>
      <c r="H43" s="128"/>
      <c r="I43" s="128"/>
      <c r="J43" s="131"/>
      <c r="K43" s="131"/>
      <c r="L43" s="124"/>
    </row>
    <row r="44" spans="1:12" x14ac:dyDescent="0.2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</row>
    <row r="45" spans="1:12" x14ac:dyDescent="0.2">
      <c r="A45" s="210"/>
      <c r="B45" s="211"/>
      <c r="C45" s="211"/>
      <c r="D45" s="211"/>
      <c r="E45" s="211"/>
      <c r="F45" s="213"/>
      <c r="G45" s="213"/>
      <c r="H45" s="213"/>
      <c r="I45" s="213"/>
      <c r="J45" s="213"/>
      <c r="K45" s="213"/>
      <c r="L45" s="214"/>
    </row>
    <row r="46" spans="1:12" ht="15" customHeight="1" thickBot="1" x14ac:dyDescent="0.25">
      <c r="A46" s="208"/>
      <c r="B46" s="209"/>
      <c r="C46" s="209"/>
      <c r="D46" s="209"/>
      <c r="E46" s="204" t="str">
        <f>G17</f>
        <v>ЖЕРЕБЦОВА М.С. (ВК, г. ЧИТА)</v>
      </c>
      <c r="F46" s="204"/>
      <c r="G46" s="204"/>
      <c r="H46" s="204" t="str">
        <f>G18</f>
        <v>КЛЮЧНИКОВА О.А. (ВК, г. ЧИТА)</v>
      </c>
      <c r="I46" s="204"/>
      <c r="J46" s="204" t="str">
        <f>G19</f>
        <v>ЛЕБЕДЕВ А.Ю. (ВК, г. ХАБАРОВСК)</v>
      </c>
      <c r="K46" s="204"/>
      <c r="L46" s="206"/>
    </row>
    <row r="47" spans="1:12" ht="13.5" thickTop="1" x14ac:dyDescent="0.2"/>
  </sheetData>
  <sortState ref="A23:U120">
    <sortCondition ref="A23:A120"/>
  </sortState>
  <mergeCells count="42">
    <mergeCell ref="A30:F30"/>
    <mergeCell ref="G30:L30"/>
    <mergeCell ref="I21:I22"/>
    <mergeCell ref="J21:J22"/>
    <mergeCell ref="A7:L7"/>
    <mergeCell ref="H15:L15"/>
    <mergeCell ref="H21:H22"/>
    <mergeCell ref="A8:L8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40:I40"/>
    <mergeCell ref="H46:I46"/>
    <mergeCell ref="J40:L40"/>
    <mergeCell ref="J46:L46"/>
    <mergeCell ref="A40:D40"/>
    <mergeCell ref="A46:D46"/>
    <mergeCell ref="E40:G40"/>
    <mergeCell ref="E46:G46"/>
    <mergeCell ref="A41:E41"/>
    <mergeCell ref="F41:L41"/>
    <mergeCell ref="A44:E44"/>
    <mergeCell ref="F44:L44"/>
    <mergeCell ref="A45:E45"/>
    <mergeCell ref="F45:L4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 на вр</vt:lpstr>
      <vt:lpstr>'инд г на вр'!Заголовки_для_печати</vt:lpstr>
      <vt:lpstr>'Стартовый протокол'!Заголовки_для_печати</vt:lpstr>
      <vt:lpstr>'инд г на вр'!Область_печати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2022-10-11T11:28:08Z</dcterms:modified>
</cp:coreProperties>
</file>