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гонка по очкам юниорки 19-22" sheetId="1" r:id="rId1"/>
  </sheets>
  <externalReferences>
    <externalReference r:id="rId2"/>
  </externalReferences>
  <definedNames>
    <definedName name="_xlnm._FilterDatabase" localSheetId="0" hidden="1">'гонка по очкам юниорки 19-22'!$B$21:$U$30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H58" i="1"/>
  <c r="E58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G30" i="1"/>
  <c r="F30" i="1"/>
  <c r="E30" i="1"/>
  <c r="D30" i="1"/>
  <c r="C30" i="1"/>
  <c r="S29" i="1"/>
  <c r="G29" i="1"/>
  <c r="F29" i="1"/>
  <c r="E29" i="1"/>
  <c r="D29" i="1"/>
  <c r="C29" i="1"/>
  <c r="S28" i="1"/>
  <c r="G28" i="1"/>
  <c r="F28" i="1"/>
  <c r="E28" i="1"/>
  <c r="D28" i="1"/>
  <c r="C28" i="1"/>
  <c r="S27" i="1"/>
  <c r="G27" i="1"/>
  <c r="F27" i="1"/>
  <c r="E27" i="1"/>
  <c r="D27" i="1"/>
  <c r="C27" i="1"/>
  <c r="S26" i="1"/>
  <c r="G26" i="1"/>
  <c r="F26" i="1"/>
  <c r="E26" i="1"/>
  <c r="D26" i="1"/>
  <c r="C26" i="1"/>
  <c r="S25" i="1"/>
  <c r="G25" i="1"/>
  <c r="F25" i="1"/>
  <c r="E25" i="1"/>
  <c r="D25" i="1"/>
  <c r="C25" i="1"/>
  <c r="S24" i="1"/>
  <c r="G24" i="1"/>
  <c r="F24" i="1"/>
  <c r="E24" i="1"/>
  <c r="D24" i="1"/>
  <c r="C24" i="1"/>
  <c r="S23" i="1"/>
  <c r="G23" i="1"/>
  <c r="F23" i="1"/>
  <c r="E23" i="1"/>
  <c r="D23" i="1"/>
  <c r="C23" i="1"/>
  <c r="H14" i="1"/>
</calcChain>
</file>

<file path=xl/sharedStrings.xml><?xml version="1.0" encoding="utf-8"?>
<sst xmlns="http://schemas.openxmlformats.org/spreadsheetml/2006/main" count="58" uniqueCount="49">
  <si>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</si>
  <si>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</si>
  <si>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</si>
  <si>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</si>
  <si>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</si>
  <si>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</si>
  <si>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гонка по очкам</t>
  </si>
  <si>
    <t>Юниорки 19-22 года</t>
  </si>
  <si>
    <t>МЕСТО ПРОВЕДЕНИЯ: г. Санкт-Петербург</t>
  </si>
  <si>
    <t>ВРЕМЯ ГОНКИ:</t>
  </si>
  <si>
    <t>№ ВРВС: 0080311811Я</t>
  </si>
  <si>
    <t>ДАТА ПРОВЕДЕНИЯ: 10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</si>
  <si>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</si>
  <si>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</si>
  <si>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</si>
  <si>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</si>
  <si>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</si>
  <si>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</si>
  <si>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</si>
  <si>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</si>
  <si>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</si>
  <si>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</si>
  <si>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</si>
  <si>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</si>
  <si>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</si>
  <si>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</si>
  <si>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</si>
  <si>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</si>
  <si>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</si>
  <si>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</si>
  <si>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</si>
  <si>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</si>
  <si>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</si>
  <si>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</si>
  <si>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</si>
  <si>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</si>
  <si>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</si>
  <si>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</si>
  <si>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</si>
  <si>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</si>
  <si>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</si>
  <si>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МС</t>
  </si>
  <si>
    <t>КМС</t>
  </si>
  <si>
    <t>ПОГОДНЫЕ УСЛОВИЯ</t>
  </si>
  <si>
    <t>Температура: +25</t>
  </si>
  <si>
    <t>Влажность: 53%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</si>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</sst>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dd\.mm\.yyyy;@"/>
    <numFmt numFmtId="167" formatCode="yyyy"/>
  </numFmts>
  <fonts count="12" x14ac:knownFonts="1"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2" fillId="2" borderId="11" xfId="0" applyNumberFormat="1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2" fontId="6" fillId="0" borderId="8" xfId="0" applyNumberFormat="1" applyFont="1" applyBorder="1" applyAlignment="1">
      <alignment horizontal="left"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left" vertical="center"/>
    </xf>
    <xf numFmtId="165" fontId="5" fillId="0" borderId="14" xfId="0" applyNumberFormat="1" applyFont="1" applyBorder="1" applyAlignment="1">
      <alignment horizontal="left" vertical="center"/>
    </xf>
    <xf numFmtId="165" fontId="5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left" vertical="center"/>
    </xf>
    <xf numFmtId="1" fontId="5" fillId="0" borderId="14" xfId="0" applyNumberFormat="1" applyFont="1" applyBorder="1" applyAlignment="1">
      <alignment horizontal="left" vertical="center"/>
    </xf>
    <xf numFmtId="165" fontId="5" fillId="0" borderId="14" xfId="0" applyNumberFormat="1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/>
    </xf>
    <xf numFmtId="0" fontId="7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14" fontId="5" fillId="3" borderId="23" xfId="1" applyNumberFormat="1" applyFont="1" applyFill="1" applyBorder="1" applyAlignment="1">
      <alignment horizontal="center" vertical="center" wrapText="1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23" xfId="1" applyNumberFormat="1" applyFont="1" applyFill="1" applyBorder="1" applyAlignment="1">
      <alignment horizontal="center" vertical="center" wrapText="1"/>
    </xf>
    <xf numFmtId="165" fontId="5" fillId="3" borderId="23" xfId="1" applyNumberFormat="1" applyFont="1" applyFill="1" applyBorder="1" applyAlignment="1">
      <alignment horizontal="center" vertical="center" wrapText="1"/>
    </xf>
    <xf numFmtId="2" fontId="5" fillId="3" borderId="23" xfId="1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/>
    </xf>
    <xf numFmtId="14" fontId="5" fillId="3" borderId="26" xfId="1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/>
    </xf>
    <xf numFmtId="1" fontId="5" fillId="3" borderId="26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2" fontId="5" fillId="3" borderId="26" xfId="1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14" fontId="9" fillId="0" borderId="26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166" fontId="10" fillId="0" borderId="26" xfId="0" applyNumberFormat="1" applyFont="1" applyBorder="1" applyAlignment="1">
      <alignment horizontal="center" vertical="top" shrinkToFi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166" fontId="10" fillId="0" borderId="29" xfId="0" applyNumberFormat="1" applyFont="1" applyBorder="1" applyAlignment="1">
      <alignment horizontal="center" vertical="top" shrinkToFit="1"/>
    </xf>
    <xf numFmtId="0" fontId="7" fillId="0" borderId="29" xfId="0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1" fillId="0" borderId="3" xfId="2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left" vertical="center"/>
    </xf>
    <xf numFmtId="1" fontId="7" fillId="0" borderId="11" xfId="0" applyNumberFormat="1" applyFont="1" applyBorder="1"/>
    <xf numFmtId="0" fontId="2" fillId="0" borderId="11" xfId="0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/>
    </xf>
    <xf numFmtId="1" fontId="7" fillId="0" borderId="8" xfId="0" applyNumberFormat="1" applyFont="1" applyBorder="1"/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2</xdr:col>
      <xdr:colOff>51858</xdr:colOff>
      <xdr:row>5</xdr:row>
      <xdr:rowOff>233892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4808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551392</xdr:colOff>
      <xdr:row>0</xdr:row>
      <xdr:rowOff>48682</xdr:rowOff>
    </xdr:from>
    <xdr:to>
      <xdr:col>3</xdr:col>
      <xdr:colOff>313267</xdr:colOff>
      <xdr:row>6</xdr:row>
      <xdr:rowOff>58207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617" y="48682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114300</xdr:rowOff>
    </xdr:from>
    <xdr:to>
      <xdr:col>19</xdr:col>
      <xdr:colOff>851958</xdr:colOff>
      <xdr:row>5</xdr:row>
      <xdr:rowOff>123825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14300"/>
          <a:ext cx="69003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1101726</xdr:colOff>
      <xdr:row>51</xdr:row>
      <xdr:rowOff>70908</xdr:rowOff>
    </xdr:from>
    <xdr:to>
      <xdr:col>6</xdr:col>
      <xdr:colOff>603250</xdr:colOff>
      <xdr:row>57</xdr:row>
      <xdr:rowOff>109008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201" y="7767108"/>
          <a:ext cx="162559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52</xdr:row>
      <xdr:rowOff>133350</xdr:rowOff>
    </xdr:from>
    <xdr:to>
      <xdr:col>10</xdr:col>
      <xdr:colOff>533400</xdr:colOff>
      <xdr:row>56</xdr:row>
      <xdr:rowOff>123825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7991475"/>
          <a:ext cx="876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263525</xdr:colOff>
      <xdr:row>51</xdr:row>
      <xdr:rowOff>155575</xdr:rowOff>
    </xdr:from>
    <xdr:to>
      <xdr:col>19</xdr:col>
      <xdr:colOff>158750</xdr:colOff>
      <xdr:row>57</xdr:row>
      <xdr:rowOff>147108</xdr:rowOff>
    </xdr:to>
    <xdr:pic>
      <xdr:nvPicPr>
        <xdr:cNvPr id="7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3150" y="7851775"/>
          <a:ext cx="1724025" cy="96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Кейрин.табл юниоры 19-22"/>
      <sheetName val="Кейрин. ж"/>
      <sheetName val="Кейрин.табл муж (3)"/>
      <sheetName val="Кейрин.табл юниорки 17-18"/>
      <sheetName val="гонка по очкам юниоры кв 1"/>
      <sheetName val="гонка по очкам юниоры кв 2"/>
      <sheetName val="омниум муж. "/>
      <sheetName val="омниум жен."/>
      <sheetName val="омниум юниоры"/>
      <sheetName val="омниум юниорки."/>
      <sheetName val="список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90" zoomScaleNormal="90" workbookViewId="0">
      <selection activeCell="Y22" sqref="Y22"/>
    </sheetView>
  </sheetViews>
  <sheetFormatPr defaultRowHeight="12.75" x14ac:dyDescent="0.2"/>
  <cols>
    <col min="2" max="2" width="6.42578125" customWidth="1"/>
    <col min="3" max="3" width="20" customWidth="1"/>
    <col min="4" max="4" width="27.140625" customWidth="1"/>
    <col min="5" max="5" width="16.7109375" customWidth="1"/>
    <col min="6" max="6" width="15.140625" customWidth="1"/>
    <col min="7" max="7" width="25.85546875" customWidth="1"/>
    <col min="8" max="13" width="9" customWidth="1"/>
    <col min="14" max="15" width="4.42578125" hidden="1" customWidth="1"/>
    <col min="20" max="20" width="13.42578125" customWidth="1"/>
    <col min="21" max="21" width="12.5703125" customWidth="1"/>
  </cols>
  <sheetData>
    <row r="1" spans="1:21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8.4499999999999993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8.75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6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</row>
    <row r="10" spans="1:21" ht="15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ht="15.75" x14ac:dyDescent="0.2">
      <c r="A11" s="12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3"/>
    </row>
    <row r="12" spans="1:2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1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>
        <v>1.5175231481481482E-2</v>
      </c>
      <c r="I13" s="22"/>
      <c r="J13" s="23"/>
      <c r="K13" s="23"/>
      <c r="L13" s="23"/>
      <c r="M13" s="23"/>
      <c r="N13" s="23"/>
      <c r="O13" s="23"/>
      <c r="P13" s="23"/>
      <c r="Q13" s="24"/>
      <c r="R13" s="25"/>
      <c r="S13" s="26"/>
      <c r="T13" s="27"/>
      <c r="U13" s="28" t="s">
        <v>10</v>
      </c>
    </row>
    <row r="14" spans="1:21" x14ac:dyDescent="0.2">
      <c r="A14" s="29" t="s">
        <v>11</v>
      </c>
      <c r="B14" s="30"/>
      <c r="C14" s="30"/>
      <c r="D14" s="30"/>
      <c r="E14" s="31"/>
      <c r="F14" s="32"/>
      <c r="G14" s="33" t="s">
        <v>12</v>
      </c>
      <c r="H14" s="34">
        <f>S19*0.25/(HOUR(H13)+MINUTE(H13)/60+SECOND(H13)/3600)</f>
        <v>41.189931350114421</v>
      </c>
      <c r="I14" s="34"/>
      <c r="J14" s="35"/>
      <c r="K14" s="35"/>
      <c r="L14" s="35"/>
      <c r="M14" s="35"/>
      <c r="N14" s="35"/>
      <c r="O14" s="35"/>
      <c r="P14" s="35"/>
      <c r="Q14" s="36"/>
      <c r="R14" s="37"/>
      <c r="S14" s="38"/>
      <c r="T14" s="39"/>
      <c r="U14" s="40" t="s">
        <v>13</v>
      </c>
    </row>
    <row r="15" spans="1:21" x14ac:dyDescent="0.2">
      <c r="A15" s="41" t="s">
        <v>14</v>
      </c>
      <c r="B15" s="42"/>
      <c r="C15" s="42"/>
      <c r="D15" s="42"/>
      <c r="E15" s="42"/>
      <c r="F15" s="42"/>
      <c r="G15" s="43"/>
      <c r="H15" s="44" t="s">
        <v>15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</row>
    <row r="16" spans="1:21" x14ac:dyDescent="0.2">
      <c r="A16" s="47"/>
      <c r="B16" s="48"/>
      <c r="C16" s="48"/>
      <c r="D16" s="49"/>
      <c r="E16" s="50" t="s">
        <v>2</v>
      </c>
      <c r="F16" s="49"/>
      <c r="G16" s="51"/>
      <c r="H16" s="52" t="s">
        <v>16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</row>
    <row r="17" spans="1:21" x14ac:dyDescent="0.2">
      <c r="A17" s="47" t="s">
        <v>17</v>
      </c>
      <c r="B17" s="48"/>
      <c r="C17" s="48"/>
      <c r="D17" s="51"/>
      <c r="E17" s="55"/>
      <c r="F17" s="49"/>
      <c r="G17" s="51" t="s">
        <v>18</v>
      </c>
      <c r="H17" s="52" t="s">
        <v>19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</row>
    <row r="18" spans="1:21" x14ac:dyDescent="0.2">
      <c r="A18" s="47" t="s">
        <v>20</v>
      </c>
      <c r="B18" s="48"/>
      <c r="C18" s="48"/>
      <c r="D18" s="51"/>
      <c r="E18" s="55"/>
      <c r="F18" s="49"/>
      <c r="G18" s="51" t="s">
        <v>21</v>
      </c>
      <c r="H18" s="52" t="s">
        <v>22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</row>
    <row r="19" spans="1:21" ht="13.5" thickBot="1" x14ac:dyDescent="0.25">
      <c r="A19" s="47" t="s">
        <v>23</v>
      </c>
      <c r="B19" s="50"/>
      <c r="C19" s="50"/>
      <c r="D19" s="56"/>
      <c r="E19" s="57"/>
      <c r="F19" s="56"/>
      <c r="G19" s="51" t="s">
        <v>24</v>
      </c>
      <c r="H19" s="58" t="s">
        <v>25</v>
      </c>
      <c r="I19" s="59"/>
      <c r="J19" s="59"/>
      <c r="K19" s="59"/>
      <c r="L19" s="59"/>
      <c r="M19" s="59"/>
      <c r="N19" s="59"/>
      <c r="O19" s="59"/>
      <c r="P19" s="59"/>
      <c r="Q19" s="60"/>
      <c r="R19" s="61"/>
      <c r="S19" s="50">
        <v>60</v>
      </c>
      <c r="T19" s="62"/>
      <c r="U19" s="63"/>
    </row>
    <row r="20" spans="1:21" ht="14.25" thickTop="1" thickBot="1" x14ac:dyDescent="0.25">
      <c r="A20" s="64"/>
      <c r="B20" s="65"/>
      <c r="C20" s="65"/>
      <c r="D20" s="66"/>
      <c r="E20" s="67"/>
      <c r="F20" s="66"/>
      <c r="G20" s="66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70"/>
      <c r="S20" s="71"/>
      <c r="T20" s="66"/>
      <c r="U20" s="72"/>
    </row>
    <row r="21" spans="1:21" ht="13.5" thickTop="1" x14ac:dyDescent="0.2">
      <c r="A21" s="73" t="s">
        <v>26</v>
      </c>
      <c r="B21" s="74" t="s">
        <v>27</v>
      </c>
      <c r="C21" s="74" t="s">
        <v>28</v>
      </c>
      <c r="D21" s="74" t="s">
        <v>29</v>
      </c>
      <c r="E21" s="75" t="s">
        <v>30</v>
      </c>
      <c r="F21" s="74" t="s">
        <v>31</v>
      </c>
      <c r="G21" s="74" t="s">
        <v>32</v>
      </c>
      <c r="H21" s="76" t="s">
        <v>33</v>
      </c>
      <c r="I21" s="76"/>
      <c r="J21" s="76"/>
      <c r="K21" s="76"/>
      <c r="L21" s="76"/>
      <c r="M21" s="76"/>
      <c r="N21" s="76"/>
      <c r="O21" s="76"/>
      <c r="P21" s="77" t="s">
        <v>34</v>
      </c>
      <c r="Q21" s="78" t="s">
        <v>35</v>
      </c>
      <c r="R21" s="78"/>
      <c r="S21" s="79" t="s">
        <v>36</v>
      </c>
      <c r="T21" s="80" t="s">
        <v>37</v>
      </c>
      <c r="U21" s="81" t="s">
        <v>38</v>
      </c>
    </row>
    <row r="22" spans="1:21" x14ac:dyDescent="0.2">
      <c r="A22" s="82"/>
      <c r="B22" s="83"/>
      <c r="C22" s="83"/>
      <c r="D22" s="83"/>
      <c r="E22" s="84"/>
      <c r="F22" s="83"/>
      <c r="G22" s="83"/>
      <c r="H22" s="85">
        <v>1</v>
      </c>
      <c r="I22" s="85">
        <v>2</v>
      </c>
      <c r="J22" s="85">
        <v>3</v>
      </c>
      <c r="K22" s="85">
        <v>4</v>
      </c>
      <c r="L22" s="85">
        <v>5</v>
      </c>
      <c r="M22" s="85">
        <v>6</v>
      </c>
      <c r="N22" s="85">
        <v>7</v>
      </c>
      <c r="O22" s="85">
        <v>8</v>
      </c>
      <c r="P22" s="86"/>
      <c r="Q22" s="87" t="s">
        <v>39</v>
      </c>
      <c r="R22" s="87" t="s">
        <v>40</v>
      </c>
      <c r="S22" s="88"/>
      <c r="T22" s="89"/>
      <c r="U22" s="90"/>
    </row>
    <row r="23" spans="1:21" ht="30.75" customHeight="1" x14ac:dyDescent="0.2">
      <c r="A23" s="91">
        <v>1</v>
      </c>
      <c r="B23" s="92">
        <v>130</v>
      </c>
      <c r="C23" s="93">
        <f>IF(ISBLANK($B23),"",VLOOKUP($B23,[1]список!$B$1:$G$544,2,0))</f>
        <v>10036015070</v>
      </c>
      <c r="D23" s="94" t="str">
        <f>IF(ISBLANK($B23),"",VLOOKUP($B23,[1]список!$B$1:$G$544,3,0))</f>
        <v>Захаркина Валерия</v>
      </c>
      <c r="E23" s="95">
        <f>IF(ISBLANK($B23),"",VLOOKUP($B23,[1]список!$B$1:$G$544,4,0))</f>
        <v>36912</v>
      </c>
      <c r="F23" s="95" t="str">
        <f>IF(ISBLANK($B23),"",VLOOKUP($B23,[1]список!$B$1:$H$544,5,0))</f>
        <v>МС</v>
      </c>
      <c r="G23" s="93" t="str">
        <f>IF(ISBLANK($B23),"",VLOOKUP($B23,[1]список!$B$1:$H$544,6,0))</f>
        <v>Москва</v>
      </c>
      <c r="H23" s="96">
        <v>2</v>
      </c>
      <c r="I23" s="96">
        <v>3</v>
      </c>
      <c r="J23" s="96">
        <v>3</v>
      </c>
      <c r="K23" s="96">
        <v>5</v>
      </c>
      <c r="L23" s="96">
        <v>5</v>
      </c>
      <c r="M23" s="96">
        <v>10</v>
      </c>
      <c r="N23" s="96"/>
      <c r="O23" s="96"/>
      <c r="P23" s="96">
        <v>1</v>
      </c>
      <c r="Q23" s="96"/>
      <c r="R23" s="96"/>
      <c r="S23" s="96">
        <f>SUM(H23:O23)+Q23-R23</f>
        <v>28</v>
      </c>
      <c r="T23" s="97" t="s">
        <v>41</v>
      </c>
      <c r="U23" s="98"/>
    </row>
    <row r="24" spans="1:21" ht="30.75" customHeight="1" x14ac:dyDescent="0.2">
      <c r="A24" s="91">
        <v>2</v>
      </c>
      <c r="B24" s="92">
        <v>121</v>
      </c>
      <c r="C24" s="93">
        <f>IF(ISBLANK($B24),"",VLOOKUP($B24,[1]список!$B$1:$G$544,2,0))</f>
        <v>10036077112</v>
      </c>
      <c r="D24" s="94" t="str">
        <f>IF(ISBLANK($B24),"",VLOOKUP($B24,[1]список!$B$1:$G$544,3,0))</f>
        <v>Мурзина Ирина</v>
      </c>
      <c r="E24" s="95">
        <f>IF(ISBLANK($B24),"",VLOOKUP($B24,[1]список!$B$1:$G$544,4,0))</f>
        <v>38092</v>
      </c>
      <c r="F24" s="95" t="str">
        <f>IF(ISBLANK($B24),"",VLOOKUP($B24,[1]список!$B$1:$H$544,5,0))</f>
        <v>МС</v>
      </c>
      <c r="G24" s="93" t="str">
        <f>IF(ISBLANK($B24),"",VLOOKUP($B24,[1]список!$B$1:$H$544,6,0))</f>
        <v>Тульская область</v>
      </c>
      <c r="H24" s="96">
        <v>5</v>
      </c>
      <c r="I24" s="96">
        <v>5</v>
      </c>
      <c r="J24" s="96">
        <v>2</v>
      </c>
      <c r="K24" s="96">
        <v>3</v>
      </c>
      <c r="L24" s="96">
        <v>2</v>
      </c>
      <c r="M24" s="96">
        <v>6</v>
      </c>
      <c r="N24" s="96"/>
      <c r="O24" s="96"/>
      <c r="P24" s="96">
        <v>2</v>
      </c>
      <c r="Q24" s="96"/>
      <c r="R24" s="96"/>
      <c r="S24" s="96">
        <f>SUM(H24:O24)+Q24-R24</f>
        <v>23</v>
      </c>
      <c r="T24" s="97" t="s">
        <v>41</v>
      </c>
      <c r="U24" s="98"/>
    </row>
    <row r="25" spans="1:21" ht="30.75" customHeight="1" x14ac:dyDescent="0.2">
      <c r="A25" s="91">
        <v>3</v>
      </c>
      <c r="B25" s="92">
        <v>207</v>
      </c>
      <c r="C25" s="93">
        <f>IF(ISBLANK($B25),"",VLOOKUP($B25,[1]список!$B$1:$G$544,2,0))</f>
        <v>10036059328</v>
      </c>
      <c r="D25" s="94" t="str">
        <f>IF(ISBLANK($B25),"",VLOOKUP($B25,[1]список!$B$1:$G$544,3,0))</f>
        <v>Иванцова Мария</v>
      </c>
      <c r="E25" s="95">
        <f>IF(ISBLANK($B25),"",VLOOKUP($B25,[1]список!$B$1:$G$544,4,0))</f>
        <v>37004</v>
      </c>
      <c r="F25" s="95" t="str">
        <f>IF(ISBLANK($B25),"",VLOOKUP($B25,[1]список!$B$1:$H$544,5,0))</f>
        <v>МС</v>
      </c>
      <c r="G25" s="93" t="str">
        <f>IF(ISBLANK($B25),"",VLOOKUP($B25,[1]список!$B$1:$H$544,6,0))</f>
        <v>Омская область</v>
      </c>
      <c r="H25" s="96"/>
      <c r="I25" s="96">
        <v>2</v>
      </c>
      <c r="J25" s="96">
        <v>1</v>
      </c>
      <c r="K25" s="96">
        <v>2</v>
      </c>
      <c r="L25" s="96">
        <v>1</v>
      </c>
      <c r="M25" s="96">
        <v>4</v>
      </c>
      <c r="N25" s="96"/>
      <c r="O25" s="96"/>
      <c r="P25" s="96">
        <v>3</v>
      </c>
      <c r="Q25" s="96"/>
      <c r="R25" s="96"/>
      <c r="S25" s="96">
        <f>SUM(H25:O25)+Q25-R25</f>
        <v>10</v>
      </c>
      <c r="T25" s="97" t="s">
        <v>41</v>
      </c>
      <c r="U25" s="98"/>
    </row>
    <row r="26" spans="1:21" ht="30.75" customHeight="1" x14ac:dyDescent="0.2">
      <c r="A26" s="91">
        <v>4</v>
      </c>
      <c r="B26" s="92">
        <v>129</v>
      </c>
      <c r="C26" s="93">
        <f>IF(ISBLANK($B26),"",VLOOKUP($B26,[1]список!$B$1:$G$544,2,0))</f>
        <v>10036017494</v>
      </c>
      <c r="D26" s="94" t="str">
        <f>IF(ISBLANK($B26),"",VLOOKUP($B26,[1]список!$B$1:$G$544,3,0))</f>
        <v>Голяева Валерия</v>
      </c>
      <c r="E26" s="95">
        <f>IF(ISBLANK($B26),"",VLOOKUP($B26,[1]список!$B$1:$G$544,4,0))</f>
        <v>37057</v>
      </c>
      <c r="F26" s="95" t="str">
        <f>IF(ISBLANK($B26),"",VLOOKUP($B26,[1]список!$B$1:$H$544,5,0))</f>
        <v>МС</v>
      </c>
      <c r="G26" s="93" t="str">
        <f>IF(ISBLANK($B26),"",VLOOKUP($B26,[1]список!$B$1:$H$544,6,0))</f>
        <v>Москва</v>
      </c>
      <c r="H26" s="96"/>
      <c r="I26" s="96"/>
      <c r="J26" s="96">
        <v>5</v>
      </c>
      <c r="K26" s="96"/>
      <c r="L26" s="96"/>
      <c r="M26" s="96">
        <v>2</v>
      </c>
      <c r="N26" s="96"/>
      <c r="O26" s="96"/>
      <c r="P26" s="96">
        <v>4</v>
      </c>
      <c r="Q26" s="96"/>
      <c r="R26" s="96"/>
      <c r="S26" s="96">
        <f>SUM(H26:O26)+Q26-R26</f>
        <v>7</v>
      </c>
      <c r="T26" s="97" t="s">
        <v>41</v>
      </c>
      <c r="U26" s="98"/>
    </row>
    <row r="27" spans="1:21" ht="30.75" customHeight="1" x14ac:dyDescent="0.2">
      <c r="A27" s="91">
        <v>5</v>
      </c>
      <c r="B27" s="92">
        <v>186</v>
      </c>
      <c r="C27" s="93">
        <f>IF(ISBLANK($B27),"",VLOOKUP($B27,[1]список!$B$1:$G$544,2,0))</f>
        <v>10036017393</v>
      </c>
      <c r="D27" s="94" t="str">
        <f>IF(ISBLANK($B27),"",VLOOKUP($B27,[1]список!$B$1:$G$544,3,0))</f>
        <v>Чуренкова Таисия</v>
      </c>
      <c r="E27" s="95">
        <f>IF(ISBLANK($B27),"",VLOOKUP($B27,[1]список!$B$1:$G$544,4,0))</f>
        <v>37128</v>
      </c>
      <c r="F27" s="95" t="str">
        <f>IF(ISBLANK($B27),"",VLOOKUP($B27,[1]список!$B$1:$H$544,5,0))</f>
        <v>МС</v>
      </c>
      <c r="G27" s="93" t="str">
        <f>IF(ISBLANK($B27),"",VLOOKUP($B27,[1]список!$B$1:$H$544,6,0))</f>
        <v>Республика Адыгея</v>
      </c>
      <c r="H27" s="96"/>
      <c r="I27" s="96"/>
      <c r="J27" s="96"/>
      <c r="K27" s="96"/>
      <c r="L27" s="96">
        <v>3</v>
      </c>
      <c r="M27" s="96"/>
      <c r="N27" s="96"/>
      <c r="O27" s="96"/>
      <c r="P27" s="96">
        <v>5</v>
      </c>
      <c r="Q27" s="96"/>
      <c r="R27" s="96"/>
      <c r="S27" s="96">
        <f>SUM(H27:O27)+Q27-R27</f>
        <v>3</v>
      </c>
      <c r="T27" s="97" t="s">
        <v>42</v>
      </c>
      <c r="U27" s="98"/>
    </row>
    <row r="28" spans="1:21" ht="30.75" customHeight="1" x14ac:dyDescent="0.2">
      <c r="A28" s="91">
        <v>6</v>
      </c>
      <c r="B28" s="92">
        <v>202</v>
      </c>
      <c r="C28" s="93">
        <f>IF(ISBLANK($B28),"",VLOOKUP($B28,[1]список!$B$1:$G$544,2,0))</f>
        <v>10084468994</v>
      </c>
      <c r="D28" s="94" t="str">
        <f>IF(ISBLANK($B28),"",VLOOKUP($B28,[1]список!$B$1:$G$544,3,0))</f>
        <v>Мананникова Анастасия</v>
      </c>
      <c r="E28" s="95">
        <f>IF(ISBLANK($B28),"",VLOOKUP($B28,[1]список!$B$1:$G$544,4,0))</f>
        <v>37914</v>
      </c>
      <c r="F28" s="95" t="str">
        <f>IF(ISBLANK($B28),"",VLOOKUP($B28,[1]список!$B$1:$H$544,5,0))</f>
        <v>МС</v>
      </c>
      <c r="G28" s="93" t="str">
        <f>IF(ISBLANK($B28),"",VLOOKUP($B28,[1]список!$B$1:$H$544,6,0))</f>
        <v>Омская область</v>
      </c>
      <c r="H28" s="96">
        <v>1</v>
      </c>
      <c r="I28" s="96"/>
      <c r="J28" s="96"/>
      <c r="K28" s="96"/>
      <c r="L28" s="96"/>
      <c r="M28" s="96"/>
      <c r="N28" s="96"/>
      <c r="O28" s="96"/>
      <c r="P28" s="96">
        <v>6</v>
      </c>
      <c r="Q28" s="96"/>
      <c r="R28" s="96">
        <v>40</v>
      </c>
      <c r="S28" s="96">
        <f>SUM(H28:O28)+Q28-R28</f>
        <v>-39</v>
      </c>
      <c r="T28" s="97" t="s">
        <v>42</v>
      </c>
      <c r="U28" s="98"/>
    </row>
    <row r="29" spans="1:21" ht="30.75" customHeight="1" x14ac:dyDescent="0.2">
      <c r="A29" s="91">
        <v>7</v>
      </c>
      <c r="B29" s="92">
        <v>208</v>
      </c>
      <c r="C29" s="93">
        <f>IF(ISBLANK($B29),"",VLOOKUP($B29,[1]список!$B$1:$G$544,2,0))</f>
        <v>10036076607</v>
      </c>
      <c r="D29" s="94" t="str">
        <f>IF(ISBLANK($B29),"",VLOOKUP($B29,[1]список!$B$1:$G$544,3,0))</f>
        <v>Вальковская Татьяна</v>
      </c>
      <c r="E29" s="95">
        <f>IF(ISBLANK($B29),"",VLOOKUP($B29,[1]список!$B$1:$G$544,4,0))</f>
        <v>37625</v>
      </c>
      <c r="F29" s="95" t="str">
        <f>IF(ISBLANK($B29),"",VLOOKUP($B29,[1]список!$B$1:$H$544,5,0))</f>
        <v>КМС</v>
      </c>
      <c r="G29" s="93" t="str">
        <f>IF(ISBLANK($B29),"",VLOOKUP($B29,[1]список!$B$1:$H$544,6,0))</f>
        <v>Омская область</v>
      </c>
      <c r="H29" s="96">
        <v>3</v>
      </c>
      <c r="I29" s="96">
        <v>1</v>
      </c>
      <c r="J29" s="96"/>
      <c r="K29" s="96"/>
      <c r="L29" s="96"/>
      <c r="M29" s="96"/>
      <c r="N29" s="96"/>
      <c r="O29" s="96"/>
      <c r="P29" s="96">
        <v>7</v>
      </c>
      <c r="Q29" s="96"/>
      <c r="R29" s="96">
        <v>60</v>
      </c>
      <c r="S29" s="96">
        <f>SUM(H29:O29)+Q29-R29</f>
        <v>-56</v>
      </c>
      <c r="T29" s="97" t="s">
        <v>42</v>
      </c>
      <c r="U29" s="98"/>
    </row>
    <row r="30" spans="1:21" ht="30.75" customHeight="1" thickBot="1" x14ac:dyDescent="0.25">
      <c r="A30" s="91">
        <v>8</v>
      </c>
      <c r="B30" s="92">
        <v>203</v>
      </c>
      <c r="C30" s="93">
        <f>IF(ISBLANK($B30),"",VLOOKUP($B30,[1]список!$B$1:$G$544,2,0))</f>
        <v>10079773790</v>
      </c>
      <c r="D30" s="94" t="str">
        <f>IF(ISBLANK($B30),"",VLOOKUP($B30,[1]список!$B$1:$G$544,3,0))</f>
        <v>Шварева Варвара</v>
      </c>
      <c r="E30" s="95">
        <f>IF(ISBLANK($B30),"",VLOOKUP($B30,[1]список!$B$1:$G$544,4,0))</f>
        <v>38272</v>
      </c>
      <c r="F30" s="95" t="str">
        <f>IF(ISBLANK($B30),"",VLOOKUP($B30,[1]список!$B$1:$H$544,5,0))</f>
        <v>КМС</v>
      </c>
      <c r="G30" s="93" t="str">
        <f>IF(ISBLANK($B30),"",VLOOKUP($B30,[1]список!$B$1:$H$544,6,0))</f>
        <v>Омская область</v>
      </c>
      <c r="H30" s="96"/>
      <c r="I30" s="96"/>
      <c r="J30" s="96"/>
      <c r="K30" s="96">
        <v>1</v>
      </c>
      <c r="L30" s="96"/>
      <c r="M30" s="96"/>
      <c r="N30" s="96"/>
      <c r="O30" s="96"/>
      <c r="P30" s="96">
        <v>8</v>
      </c>
      <c r="Q30" s="96"/>
      <c r="R30" s="96">
        <v>60</v>
      </c>
      <c r="S30" s="96">
        <f>SUM(H30:O30)+Q30-R30</f>
        <v>-59</v>
      </c>
      <c r="T30" s="97" t="s">
        <v>42</v>
      </c>
      <c r="U30" s="98"/>
    </row>
    <row r="31" spans="1:21" ht="13.5" hidden="1" thickBot="1" x14ac:dyDescent="0.25">
      <c r="A31" s="91"/>
      <c r="B31" s="97"/>
      <c r="C31" s="97"/>
      <c r="D31" s="99"/>
      <c r="E31" s="100"/>
      <c r="F31" s="97"/>
      <c r="G31" s="101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>
        <f t="shared" ref="S31:S53" si="0">SUM(H31:O31)+Q31-R31</f>
        <v>0</v>
      </c>
      <c r="T31" s="97"/>
      <c r="U31" s="98"/>
    </row>
    <row r="32" spans="1:21" ht="13.5" hidden="1" thickBot="1" x14ac:dyDescent="0.25">
      <c r="A32" s="91"/>
      <c r="B32" s="97"/>
      <c r="C32" s="97"/>
      <c r="D32" s="99"/>
      <c r="E32" s="100"/>
      <c r="F32" s="97"/>
      <c r="G32" s="101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>
        <f t="shared" si="0"/>
        <v>0</v>
      </c>
      <c r="T32" s="97"/>
      <c r="U32" s="98"/>
    </row>
    <row r="33" spans="1:21" ht="13.5" hidden="1" thickBot="1" x14ac:dyDescent="0.25">
      <c r="A33" s="91"/>
      <c r="B33" s="97"/>
      <c r="C33" s="97"/>
      <c r="D33" s="99"/>
      <c r="E33" s="100"/>
      <c r="F33" s="97"/>
      <c r="G33" s="101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>
        <f t="shared" si="0"/>
        <v>0</v>
      </c>
      <c r="T33" s="97"/>
      <c r="U33" s="98"/>
    </row>
    <row r="34" spans="1:21" ht="13.5" hidden="1" thickBot="1" x14ac:dyDescent="0.25">
      <c r="A34" s="91"/>
      <c r="B34" s="97"/>
      <c r="C34" s="97"/>
      <c r="D34" s="99"/>
      <c r="E34" s="100"/>
      <c r="F34" s="97"/>
      <c r="G34" s="10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f t="shared" si="0"/>
        <v>0</v>
      </c>
      <c r="T34" s="97"/>
      <c r="U34" s="98"/>
    </row>
    <row r="35" spans="1:21" ht="13.5" hidden="1" thickBot="1" x14ac:dyDescent="0.25">
      <c r="A35" s="91"/>
      <c r="B35" s="97"/>
      <c r="C35" s="97"/>
      <c r="D35" s="99"/>
      <c r="E35" s="100"/>
      <c r="F35" s="97"/>
      <c r="G35" s="10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>
        <f t="shared" si="0"/>
        <v>0</v>
      </c>
      <c r="T35" s="97"/>
      <c r="U35" s="98"/>
    </row>
    <row r="36" spans="1:21" ht="13.5" hidden="1" thickBot="1" x14ac:dyDescent="0.25">
      <c r="A36" s="91"/>
      <c r="B36" s="97"/>
      <c r="C36" s="97"/>
      <c r="D36" s="99"/>
      <c r="E36" s="100"/>
      <c r="F36" s="97"/>
      <c r="G36" s="10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>
        <f t="shared" si="0"/>
        <v>0</v>
      </c>
      <c r="T36" s="97"/>
      <c r="U36" s="98"/>
    </row>
    <row r="37" spans="1:21" ht="13.5" hidden="1" thickBot="1" x14ac:dyDescent="0.25">
      <c r="A37" s="91"/>
      <c r="B37" s="97"/>
      <c r="C37" s="97"/>
      <c r="D37" s="99"/>
      <c r="E37" s="100"/>
      <c r="F37" s="97"/>
      <c r="G37" s="10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>
        <f t="shared" si="0"/>
        <v>0</v>
      </c>
      <c r="T37" s="97"/>
      <c r="U37" s="98"/>
    </row>
    <row r="38" spans="1:21" ht="13.5" hidden="1" thickBot="1" x14ac:dyDescent="0.25">
      <c r="A38" s="91"/>
      <c r="B38" s="97"/>
      <c r="C38" s="97"/>
      <c r="D38" s="99"/>
      <c r="E38" s="100"/>
      <c r="F38" s="97"/>
      <c r="G38" s="10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>
        <f t="shared" si="0"/>
        <v>0</v>
      </c>
      <c r="T38" s="97"/>
      <c r="U38" s="98"/>
    </row>
    <row r="39" spans="1:21" ht="13.5" hidden="1" thickBot="1" x14ac:dyDescent="0.25">
      <c r="A39" s="91"/>
      <c r="B39" s="97"/>
      <c r="C39" s="97"/>
      <c r="D39" s="99"/>
      <c r="E39" s="100"/>
      <c r="F39" s="97"/>
      <c r="G39" s="10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>
        <f t="shared" si="0"/>
        <v>0</v>
      </c>
      <c r="T39" s="97"/>
      <c r="U39" s="98"/>
    </row>
    <row r="40" spans="1:21" ht="13.5" hidden="1" thickBot="1" x14ac:dyDescent="0.25">
      <c r="A40" s="91"/>
      <c r="B40" s="97"/>
      <c r="C40" s="97"/>
      <c r="D40" s="99"/>
      <c r="E40" s="100"/>
      <c r="F40" s="97"/>
      <c r="G40" s="101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>
        <f t="shared" si="0"/>
        <v>0</v>
      </c>
      <c r="T40" s="97"/>
      <c r="U40" s="98"/>
    </row>
    <row r="41" spans="1:21" ht="13.5" hidden="1" thickBot="1" x14ac:dyDescent="0.25">
      <c r="A41" s="91"/>
      <c r="B41" s="97"/>
      <c r="C41" s="97"/>
      <c r="D41" s="99"/>
      <c r="E41" s="100"/>
      <c r="F41" s="97"/>
      <c r="G41" s="101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>
        <f t="shared" si="0"/>
        <v>0</v>
      </c>
      <c r="T41" s="97"/>
      <c r="U41" s="98"/>
    </row>
    <row r="42" spans="1:21" ht="13.5" hidden="1" thickBot="1" x14ac:dyDescent="0.25">
      <c r="A42" s="91"/>
      <c r="B42" s="97"/>
      <c r="C42" s="97"/>
      <c r="D42" s="99"/>
      <c r="E42" s="100"/>
      <c r="F42" s="97"/>
      <c r="G42" s="101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>
        <f t="shared" si="0"/>
        <v>0</v>
      </c>
      <c r="T42" s="97"/>
      <c r="U42" s="98"/>
    </row>
    <row r="43" spans="1:21" ht="13.5" hidden="1" thickBot="1" x14ac:dyDescent="0.25">
      <c r="A43" s="91"/>
      <c r="B43" s="97"/>
      <c r="C43" s="97"/>
      <c r="D43" s="99"/>
      <c r="E43" s="100"/>
      <c r="F43" s="97"/>
      <c r="G43" s="101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>
        <f t="shared" si="0"/>
        <v>0</v>
      </c>
      <c r="T43" s="97"/>
      <c r="U43" s="98"/>
    </row>
    <row r="44" spans="1:21" ht="13.5" hidden="1" thickBot="1" x14ac:dyDescent="0.25">
      <c r="A44" s="91"/>
      <c r="B44" s="97"/>
      <c r="C44" s="97"/>
      <c r="D44" s="99"/>
      <c r="E44" s="100"/>
      <c r="F44" s="97"/>
      <c r="G44" s="101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>
        <f t="shared" si="0"/>
        <v>0</v>
      </c>
      <c r="T44" s="97"/>
      <c r="U44" s="98"/>
    </row>
    <row r="45" spans="1:21" ht="13.5" hidden="1" thickBot="1" x14ac:dyDescent="0.25">
      <c r="A45" s="91"/>
      <c r="B45" s="97"/>
      <c r="C45" s="97"/>
      <c r="D45" s="99"/>
      <c r="E45" s="100"/>
      <c r="F45" s="97"/>
      <c r="G45" s="101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>
        <f t="shared" si="0"/>
        <v>0</v>
      </c>
      <c r="T45" s="97"/>
      <c r="U45" s="98"/>
    </row>
    <row r="46" spans="1:21" ht="13.5" hidden="1" thickBot="1" x14ac:dyDescent="0.25">
      <c r="A46" s="102"/>
      <c r="B46" s="103"/>
      <c r="C46" s="103"/>
      <c r="D46" s="104"/>
      <c r="E46" s="105"/>
      <c r="F46" s="103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96">
        <f t="shared" si="0"/>
        <v>0</v>
      </c>
      <c r="T46" s="103"/>
      <c r="U46" s="108"/>
    </row>
    <row r="47" spans="1:21" ht="14.25" thickTop="1" thickBot="1" x14ac:dyDescent="0.25">
      <c r="A47" s="109"/>
      <c r="B47" s="110"/>
      <c r="C47" s="110"/>
      <c r="D47" s="111"/>
      <c r="E47" s="112"/>
      <c r="F47" s="113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6"/>
      <c r="R47" s="117"/>
      <c r="S47" s="118"/>
      <c r="T47" s="119"/>
      <c r="U47" s="120"/>
    </row>
    <row r="48" spans="1:21" ht="13.5" thickTop="1" x14ac:dyDescent="0.2">
      <c r="A48" s="121" t="s">
        <v>43</v>
      </c>
      <c r="B48" s="122"/>
      <c r="C48" s="122"/>
      <c r="D48" s="122"/>
      <c r="E48" s="123"/>
      <c r="F48" s="124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5"/>
    </row>
    <row r="49" spans="1:21" x14ac:dyDescent="0.2">
      <c r="A49" s="126" t="s">
        <v>44</v>
      </c>
      <c r="B49" s="20"/>
      <c r="C49" s="127"/>
      <c r="D49" s="20"/>
      <c r="E49" s="19"/>
      <c r="F49" s="20"/>
      <c r="G49" s="128"/>
      <c r="H49" s="129"/>
      <c r="I49" s="130"/>
      <c r="J49" s="130"/>
      <c r="K49" s="130"/>
      <c r="L49" s="130"/>
      <c r="M49" s="130"/>
      <c r="N49" s="130"/>
      <c r="O49" s="130"/>
      <c r="P49" s="131"/>
      <c r="Q49" s="132"/>
      <c r="R49" s="25"/>
      <c r="S49" s="26"/>
      <c r="T49" s="133"/>
      <c r="U49" s="134"/>
    </row>
    <row r="50" spans="1:21" x14ac:dyDescent="0.2">
      <c r="A50" s="135" t="s">
        <v>45</v>
      </c>
      <c r="B50" s="32"/>
      <c r="C50" s="136"/>
      <c r="D50" s="32"/>
      <c r="E50" s="31"/>
      <c r="F50" s="32"/>
      <c r="G50" s="137"/>
      <c r="H50" s="138"/>
      <c r="I50" s="139"/>
      <c r="J50" s="139"/>
      <c r="K50" s="139"/>
      <c r="L50" s="139"/>
      <c r="M50" s="139"/>
      <c r="N50" s="139"/>
      <c r="O50" s="139"/>
      <c r="P50" s="140"/>
      <c r="Q50" s="141"/>
      <c r="R50" s="37"/>
      <c r="S50" s="38"/>
      <c r="T50" s="142"/>
      <c r="U50" s="143"/>
    </row>
    <row r="51" spans="1:21" x14ac:dyDescent="0.2">
      <c r="A51" s="144"/>
      <c r="B51" s="145"/>
      <c r="C51" s="145"/>
      <c r="D51" s="146"/>
      <c r="E51" s="147"/>
      <c r="F51" s="146"/>
      <c r="G51" s="146"/>
      <c r="H51" s="148"/>
      <c r="I51" s="148"/>
      <c r="J51" s="148"/>
      <c r="K51" s="148"/>
      <c r="L51" s="148"/>
      <c r="M51" s="148"/>
      <c r="N51" s="148"/>
      <c r="O51" s="148"/>
      <c r="P51" s="148"/>
      <c r="Q51" s="149"/>
      <c r="R51" s="150"/>
      <c r="S51" s="151"/>
      <c r="T51" s="146"/>
      <c r="U51" s="152"/>
    </row>
    <row r="52" spans="1:21" x14ac:dyDescent="0.2">
      <c r="A52" s="41"/>
      <c r="B52" s="42"/>
      <c r="C52" s="42"/>
      <c r="D52" s="42"/>
      <c r="E52" s="42" t="s">
        <v>46</v>
      </c>
      <c r="F52" s="42"/>
      <c r="G52" s="42"/>
      <c r="H52" s="42" t="s">
        <v>47</v>
      </c>
      <c r="I52" s="42"/>
      <c r="J52" s="42"/>
      <c r="K52" s="42"/>
      <c r="L52" s="42"/>
      <c r="M52" s="42"/>
      <c r="N52" s="42"/>
      <c r="O52" s="42"/>
      <c r="P52" s="42" t="s">
        <v>48</v>
      </c>
      <c r="Q52" s="42"/>
      <c r="R52" s="42"/>
      <c r="S52" s="42"/>
      <c r="T52" s="42"/>
      <c r="U52" s="153"/>
    </row>
    <row r="53" spans="1:21" x14ac:dyDescent="0.2">
      <c r="A53" s="154"/>
      <c r="B53" s="2"/>
      <c r="C53" s="2"/>
      <c r="D53" s="2"/>
      <c r="E53" s="2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6"/>
    </row>
    <row r="54" spans="1:21" x14ac:dyDescent="0.2">
      <c r="A54" s="157"/>
      <c r="B54" s="145"/>
      <c r="C54" s="145"/>
      <c r="D54" s="145"/>
      <c r="E54" s="147"/>
      <c r="F54" s="145"/>
      <c r="G54" s="145"/>
      <c r="H54" s="148"/>
      <c r="I54" s="148"/>
      <c r="J54" s="148"/>
      <c r="K54" s="148"/>
      <c r="L54" s="148"/>
      <c r="M54" s="148"/>
      <c r="N54" s="148"/>
      <c r="O54" s="148"/>
      <c r="P54" s="148"/>
      <c r="Q54" s="149"/>
      <c r="R54" s="149"/>
      <c r="S54" s="145"/>
      <c r="T54" s="145"/>
      <c r="U54" s="158"/>
    </row>
    <row r="55" spans="1:21" x14ac:dyDescent="0.2">
      <c r="A55" s="157"/>
      <c r="B55" s="145"/>
      <c r="C55" s="145"/>
      <c r="D55" s="145"/>
      <c r="E55" s="147"/>
      <c r="F55" s="145"/>
      <c r="G55" s="145"/>
      <c r="H55" s="148"/>
      <c r="I55" s="148"/>
      <c r="J55" s="148"/>
      <c r="K55" s="148"/>
      <c r="L55" s="148"/>
      <c r="M55" s="148"/>
      <c r="N55" s="148"/>
      <c r="O55" s="148"/>
      <c r="P55" s="148"/>
      <c r="Q55" s="149"/>
      <c r="R55" s="149"/>
      <c r="S55" s="145"/>
      <c r="T55" s="145"/>
      <c r="U55" s="158"/>
    </row>
    <row r="56" spans="1:21" x14ac:dyDescent="0.2">
      <c r="A56" s="157"/>
      <c r="B56" s="145"/>
      <c r="C56" s="145"/>
      <c r="D56" s="145"/>
      <c r="E56" s="147"/>
      <c r="F56" s="145"/>
      <c r="G56" s="145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5"/>
      <c r="T56" s="145"/>
      <c r="U56" s="158"/>
    </row>
    <row r="57" spans="1:21" x14ac:dyDescent="0.2">
      <c r="A57" s="157"/>
      <c r="B57" s="145"/>
      <c r="C57" s="145"/>
      <c r="D57" s="145"/>
      <c r="E57" s="147"/>
      <c r="F57" s="145"/>
      <c r="G57" s="145"/>
      <c r="H57" s="148"/>
      <c r="I57" s="148"/>
      <c r="J57" s="148"/>
      <c r="K57" s="148"/>
      <c r="L57" s="148"/>
      <c r="M57" s="148"/>
      <c r="N57" s="148"/>
      <c r="O57" s="148"/>
      <c r="P57" s="148"/>
      <c r="Q57" s="149"/>
      <c r="R57" s="150"/>
      <c r="S57" s="151"/>
      <c r="T57" s="146"/>
      <c r="U57" s="158"/>
    </row>
    <row r="58" spans="1:21" ht="13.5" thickBot="1" x14ac:dyDescent="0.25">
      <c r="A58" s="159" t="s">
        <v>2</v>
      </c>
      <c r="B58" s="160"/>
      <c r="C58" s="160"/>
      <c r="D58" s="160"/>
      <c r="E58" s="160" t="str">
        <f>G17</f>
        <v>Михайлова И.Н. (ВК, Санкт-Петербург)</v>
      </c>
      <c r="F58" s="160"/>
      <c r="G58" s="160"/>
      <c r="H58" s="160" t="str">
        <f>G18</f>
        <v>Валова А.С. (ВК, Санкт-Петербург)</v>
      </c>
      <c r="I58" s="160"/>
      <c r="J58" s="160"/>
      <c r="K58" s="160"/>
      <c r="L58" s="160"/>
      <c r="M58" s="160"/>
      <c r="N58" s="160"/>
      <c r="O58" s="160"/>
      <c r="P58" s="160" t="str">
        <f>G19</f>
        <v>Соловьев Г.Н. (ВК, Санкт-Петербург)</v>
      </c>
      <c r="Q58" s="160"/>
      <c r="R58" s="160"/>
      <c r="S58" s="160"/>
      <c r="T58" s="160"/>
      <c r="U58" s="161"/>
    </row>
    <row r="59" spans="1:21" ht="13.5" thickTop="1" x14ac:dyDescent="0.2"/>
  </sheetData>
  <autoFilter ref="B21:U3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sortState ref="B24:U30">
      <sortCondition descending="1" ref="S21:S30"/>
    </sortState>
  </autoFilter>
  <mergeCells count="46">
    <mergeCell ref="A53:E53"/>
    <mergeCell ref="F53:U53"/>
    <mergeCell ref="A58:D58"/>
    <mergeCell ref="E58:G58"/>
    <mergeCell ref="H58:O58"/>
    <mergeCell ref="P58:U58"/>
    <mergeCell ref="A48:D48"/>
    <mergeCell ref="G48:U48"/>
    <mergeCell ref="A52:D52"/>
    <mergeCell ref="E52:G52"/>
    <mergeCell ref="H52:O52"/>
    <mergeCell ref="P52:U52"/>
    <mergeCell ref="H21:O21"/>
    <mergeCell ref="P21:P22"/>
    <mergeCell ref="Q21:R21"/>
    <mergeCell ref="S21:S22"/>
    <mergeCell ref="T21:T22"/>
    <mergeCell ref="U21:U22"/>
    <mergeCell ref="H16:U16"/>
    <mergeCell ref="H17:U17"/>
    <mergeCell ref="H18:U18"/>
    <mergeCell ref="A21:A22"/>
    <mergeCell ref="B21:B22"/>
    <mergeCell ref="C21:C22"/>
    <mergeCell ref="D21:D22"/>
    <mergeCell ref="E21:E22"/>
    <mergeCell ref="F21:F22"/>
    <mergeCell ref="G21:G22"/>
    <mergeCell ref="A13:D13"/>
    <mergeCell ref="H13:I13"/>
    <mergeCell ref="A14:D14"/>
    <mergeCell ref="H14:I14"/>
    <mergeCell ref="A15:G15"/>
    <mergeCell ref="H15:U15"/>
    <mergeCell ref="A7:U7"/>
    <mergeCell ref="A8:U8"/>
    <mergeCell ref="A9:U9"/>
    <mergeCell ref="A10:U10"/>
    <mergeCell ref="A11:U11"/>
    <mergeCell ref="A12:U12"/>
    <mergeCell ref="A1:U1"/>
    <mergeCell ref="A2:U2"/>
    <mergeCell ref="A3:U3"/>
    <mergeCell ref="A4:U4"/>
    <mergeCell ref="A5:U5"/>
    <mergeCell ref="A6:U6"/>
  </mergeCells>
  <pageMargins left="0.23622047244094488" right="0.23622047244094488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гонка по очкам юниорки 19-22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2023-06-10T15:53:34Z</dcterms:created>
  <dcterms:modified xsi:type="dcterms:W3CDTF">2023-06-10T15:53:55Z</dcterms:modified>
</cp:coreProperties>
</file>