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94" l="1"/>
  <c r="I24" i="94"/>
  <c r="J24" i="94"/>
  <c r="J23" i="94"/>
  <c r="J26" i="94"/>
  <c r="J27" i="94"/>
  <c r="J28" i="94"/>
  <c r="J29" i="94"/>
  <c r="J30" i="94"/>
  <c r="J25" i="94"/>
  <c r="I55" i="94" l="1"/>
  <c r="E55" i="94"/>
  <c r="L45" i="94"/>
  <c r="L44" i="94"/>
  <c r="L43" i="94"/>
  <c r="L42" i="94"/>
  <c r="L41" i="94"/>
  <c r="L40" i="94"/>
  <c r="L39" i="94"/>
  <c r="H46" i="94"/>
  <c r="H45" i="94"/>
  <c r="H43" i="94"/>
  <c r="H42" i="94"/>
  <c r="H41" i="94" l="1"/>
  <c r="H40" i="94" s="1"/>
  <c r="I25" i="94"/>
  <c r="I26" i="94"/>
  <c r="I27" i="94"/>
  <c r="I28" i="94"/>
  <c r="I29" i="94"/>
  <c r="I30" i="94"/>
</calcChain>
</file>

<file path=xl/sharedStrings.xml><?xml version="1.0" encoding="utf-8"?>
<sst xmlns="http://schemas.openxmlformats.org/spreadsheetml/2006/main" count="131" uniqueCount="97">
  <si>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</si>
  <si>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</si>
  <si>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</si>
  <si>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</si>
  <si>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</si>
  <si>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</si>
  <si>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</si>
  <si>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</si>
  <si>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</si>
  <si>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</si>
  <si>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</si>
  <si>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</si>
  <si>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</si>
  <si>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</si>
  <si>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</si>
  <si>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</si>
  <si>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</si>
  <si>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</si>
  <si>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</si>
  <si>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</si>
  <si>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</si>
  <si>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</si>
  <si>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</si>
  <si>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</si>
  <si>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</si>
  <si>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</si>
  <si>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</si>
  <si>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</si>
  <si>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</si>
  <si>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</si>
  <si>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</si>
  <si>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</si>
  <si>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</si>
  <si>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</si>
  <si>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</si>
  <si>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</si>
  <si>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</si>
  <si>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</si>
  <si>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</si>
  <si>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</si>
  <si>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</si>
  <si>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</si>
  <si>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</si>
  <si>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</si>
  <si>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>Осадки: без осадков</t>
  </si>
  <si>
    <t>Лимит времени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</si>
  <si>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</si>
  <si>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</si>
  <si>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МЕЖРЕГИОНАЛЬНЫЕ СОРЕВНОВАНИЯ</t>
  </si>
  <si>
    <t>Чемпионат УФО</t>
  </si>
  <si>
    <t>ИВАШИН И.Е. (ВК, г. Челябинск )</t>
  </si>
  <si>
    <t>СТРЕЖНЕВА Д.А. (ВК, г. Челябинск )</t>
  </si>
  <si>
    <t>КУРЗИНА О.В. (ВК, г. Челябинск )</t>
  </si>
  <si>
    <t>МЕСТО ПРОВЕДЕНИЯ: г. Копейск</t>
  </si>
  <si>
    <t>ДАТА ПРОВЕДЕНИЯ: 24 мая 2021 года</t>
  </si>
  <si>
    <t>№ ВРВС: 0080601611Я</t>
  </si>
  <si>
    <t xml:space="preserve">№ ЕКП 2021: 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</si>
  <si>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</si>
  <si>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</si>
  <si>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</si>
  <si>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Температура: +27+30</t>
  </si>
  <si>
    <t xml:space="preserve">Влажность: </t>
  </si>
  <si>
    <t xml:space="preserve">Ветер: </t>
  </si>
  <si>
    <t>Челябинская область</t>
  </si>
  <si>
    <t>Свердловская область</t>
  </si>
  <si>
    <t>Женщины</t>
  </si>
  <si>
    <t>НАЧАЛО ГОНКИ: 09ч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</si>
  <si>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30м</t>
    </r>
  </si>
  <si>
    <t>Тюменская область</t>
  </si>
  <si>
    <t>ГОРДЕЕВА Дарья</t>
  </si>
  <si>
    <t>11.07.1997</t>
  </si>
  <si>
    <t>МЕРГАСОВА Яна</t>
  </si>
  <si>
    <t>02.11.2002</t>
  </si>
  <si>
    <t>ТРЕТЬЯКОВА Евгения</t>
  </si>
  <si>
    <t>20.05.1986</t>
  </si>
  <si>
    <t>ПУГАЧЕВА Анастасия</t>
  </si>
  <si>
    <t>29.01.1999</t>
  </si>
  <si>
    <t>МОЛОВСТВОВА Валентина</t>
  </si>
  <si>
    <t>10.01.1996</t>
  </si>
  <si>
    <t>ДЕМИДОВА Анна</t>
  </si>
  <si>
    <t>06.09.2002</t>
  </si>
  <si>
    <t>МАВЛЮТОВА Алина</t>
  </si>
  <si>
    <t>26.06.2002</t>
  </si>
  <si>
    <t>ЧОКОЙ Михаела</t>
  </si>
  <si>
    <t>04.08.2001</t>
  </si>
  <si>
    <t>УДАЛОВА Алена</t>
  </si>
  <si>
    <t>26.09.2000</t>
  </si>
  <si>
    <t>ХАЙРУЛЛИНА Эльвира</t>
  </si>
  <si>
    <t>09.03.1989</t>
  </si>
  <si>
    <t>ЛУЧКИНА Полина</t>
  </si>
  <si>
    <t>15.03.2002</t>
  </si>
  <si>
    <t>КАДОЧНИКОВА Ангелина</t>
  </si>
  <si>
    <t>31.07.2000</t>
  </si>
  <si>
    <t>ПУЗАНОВА Алена</t>
  </si>
  <si>
    <t>25.04.2000</t>
  </si>
  <si>
    <t>ГОЛОВАНОВА Елизавета</t>
  </si>
  <si>
    <t>30.10.2002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</si>
</sst>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oneCellAnchor>
    <xdr:from>
      <xdr:col>11</xdr:col>
      <xdr:colOff>333375</xdr:colOff>
      <xdr:row>0</xdr:row>
      <xdr:rowOff>66675</xdr:rowOff>
    </xdr:from>
    <xdr:ext cx="600074" cy="61671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66675"/>
          <a:ext cx="600074" cy="616710"/>
        </a:xfrm>
        <a:prstGeom prst="rect">
          <a:avLst/>
        </a:prstGeom>
      </xdr:spPr>
    </xdr:pic>
    <xdr:clientData/>
  </xdr:oneCellAnchor>
  <xdr:twoCellAnchor editAs="oneCell">
    <xdr:from>
      <xdr:col>0</xdr:col>
      <xdr:colOff>16931</xdr:colOff>
      <xdr:row>0</xdr:row>
      <xdr:rowOff>25345</xdr:rowOff>
    </xdr:from>
    <xdr:to>
      <xdr:col>1</xdr:col>
      <xdr:colOff>133350</xdr:colOff>
      <xdr:row>3</xdr:row>
      <xdr:rowOff>19050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83144" cy="650930"/>
        </a:xfrm>
        <a:prstGeom prst="rect">
          <a:avLst/>
        </a:prstGeom>
      </xdr:spPr>
    </xdr:pic>
    <xdr:clientData/>
  </xdr:twoCellAnchor>
  <xdr:twoCellAnchor editAs="oneCell">
    <xdr:from>
      <xdr:col>11</xdr:col>
      <xdr:colOff>138792</xdr:colOff>
      <xdr:row>0</xdr:row>
      <xdr:rowOff>52561</xdr:rowOff>
    </xdr:from>
    <xdr:to>
      <xdr:col>11</xdr:col>
      <xdr:colOff>1134382</xdr:colOff>
      <xdr:row>3</xdr:row>
      <xdr:rowOff>17690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467" y="52561"/>
          <a:ext cx="995590" cy="622354"/>
        </a:xfrm>
        <a:prstGeom prst="rect">
          <a:avLst/>
        </a:prstGeom>
      </xdr:spPr>
    </xdr:pic>
    <xdr:clientData/>
  </xdr:twoCellAnchor>
  <xdr:oneCellAnchor>
    <xdr:from>
      <xdr:col>9</xdr:col>
      <xdr:colOff>666062</xdr:colOff>
      <xdr:row>48</xdr:row>
      <xdr:rowOff>97995</xdr:rowOff>
    </xdr:from>
    <xdr:ext cx="980402" cy="514325"/>
    <xdr:pic>
      <xdr:nvPicPr>
        <xdr:cNvPr id="12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5241" y="8466388"/>
          <a:ext cx="980402" cy="514325"/>
        </a:xfrm>
        <a:prstGeom prst="rect">
          <a:avLst/>
        </a:prstGeom>
      </xdr:spPr>
    </xdr:pic>
    <xdr:clientData/>
  </xdr:oneCellAnchor>
  <xdr:oneCellAnchor>
    <xdr:from>
      <xdr:col>6</xdr:col>
      <xdr:colOff>299356</xdr:colOff>
      <xdr:row>49</xdr:row>
      <xdr:rowOff>40822</xdr:rowOff>
    </xdr:from>
    <xdr:ext cx="864581" cy="422922"/>
    <xdr:pic>
      <xdr:nvPicPr>
        <xdr:cNvPr id="13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57749" y="8531679"/>
          <a:ext cx="864581" cy="4229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64"/>
  <sheetViews>
    <sheetView tabSelected="1" view="pageBreakPreview" topLeftCell="A7" zoomScale="70" zoomScaleNormal="100" zoomScaleSheetLayoutView="70" workbookViewId="0">
      <selection activeCell="K32" sqref="K32"/>
    </sheetView>
  </sheetViews>
  <sheetFormatPr defaultColWidth="9.140625" defaultRowHeight="12.75" x14ac:dyDescent="0.2"/>
  <cols>
    <col min="1" max="1" width="7" style="1" customWidth="1"/>
    <col min="2" max="2" width="7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7.7109375" style="1" customWidth="1"/>
    <col min="7" max="7" width="22.42578125" style="1" customWidth="1"/>
    <col min="8" max="9" width="11.4257812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7" ht="17.25" customHeight="1" x14ac:dyDescent="0.2">
      <c r="A2" s="129" t="s">
        <v>46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7" ht="17.25" customHeight="1" x14ac:dyDescent="0.2">
      <c r="A3" s="129" t="s">
        <v>11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7" ht="17.25" customHeight="1" x14ac:dyDescent="0.2">
      <c r="A4" s="129" t="s">
        <v>47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7" ht="6" customHeight="1" x14ac:dyDescent="0.2">
      <c r="A5" s="130" t="s">
        <v>41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O5" s="22"/>
    </row>
    <row r="6" spans="1:17" s="2" customFormat="1" ht="23.25" customHeight="1" x14ac:dyDescent="0.2">
      <c r="A6" s="131" t="s">
        <v>48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Q6" s="22"/>
    </row>
    <row r="7" spans="1:17" s="2" customFormat="1" ht="18" customHeight="1" x14ac:dyDescent="0.2">
      <c r="A7" s="132" t="s">
        <v>17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</row>
    <row r="8" spans="1:17" s="2" customFormat="1" ht="18.75" customHeight="1" thickBot="1" x14ac:dyDescent="0.25">
      <c r="A8" s="133" t="s">
        <v>49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7" ht="19.5" customHeight="1" thickTop="1" x14ac:dyDescent="0.2">
      <c r="A9" s="87" t="s">
        <v>22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9"/>
    </row>
    <row r="10" spans="1:17" ht="18" customHeight="1" x14ac:dyDescent="0.2">
      <c r="A10" s="134" t="s">
        <v>36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6"/>
    </row>
    <row r="11" spans="1:17" ht="19.5" customHeight="1" x14ac:dyDescent="0.2">
      <c r="A11" s="93" t="s">
        <v>65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94"/>
    </row>
    <row r="12" spans="1:17" ht="5.25" customHeight="1" x14ac:dyDescent="0.2">
      <c r="A12" s="90" t="s">
        <v>41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2"/>
    </row>
    <row r="13" spans="1:17" ht="15.75" x14ac:dyDescent="0.2">
      <c r="A13" s="83" t="s">
        <v>53</v>
      </c>
      <c r="B13" s="84"/>
      <c r="C13" s="84"/>
      <c r="D13" s="84"/>
      <c r="E13" s="5"/>
      <c r="F13" s="5"/>
      <c r="G13" s="52" t="s">
        <v>66</v>
      </c>
      <c r="H13" s="5"/>
      <c r="I13" s="5"/>
      <c r="J13" s="36"/>
      <c r="K13" s="26"/>
      <c r="L13" s="27" t="s">
        <v>55</v>
      </c>
    </row>
    <row r="14" spans="1:17" ht="15.75" x14ac:dyDescent="0.2">
      <c r="A14" s="85" t="s">
        <v>54</v>
      </c>
      <c r="B14" s="86"/>
      <c r="C14" s="86"/>
      <c r="D14" s="86"/>
      <c r="E14" s="6"/>
      <c r="F14" s="6"/>
      <c r="G14" s="53" t="s">
        <v>67</v>
      </c>
      <c r="H14" s="6"/>
      <c r="I14" s="6"/>
      <c r="J14" s="37"/>
      <c r="K14" s="28"/>
      <c r="L14" s="50" t="s">
        <v>56</v>
      </c>
    </row>
    <row r="15" spans="1:17" ht="15" x14ac:dyDescent="0.2">
      <c r="A15" s="108" t="s">
        <v>10</v>
      </c>
      <c r="B15" s="96"/>
      <c r="C15" s="96"/>
      <c r="D15" s="96"/>
      <c r="E15" s="96"/>
      <c r="F15" s="96"/>
      <c r="G15" s="109"/>
      <c r="H15" s="95" t="s">
        <v>1</v>
      </c>
      <c r="I15" s="96"/>
      <c r="J15" s="96"/>
      <c r="K15" s="96"/>
      <c r="L15" s="97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41</v>
      </c>
      <c r="H16" s="112" t="s">
        <v>57</v>
      </c>
      <c r="I16" s="113"/>
      <c r="J16" s="113"/>
      <c r="K16" s="113"/>
      <c r="L16" s="114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9" t="s">
        <v>50</v>
      </c>
      <c r="H17" s="112" t="s">
        <v>58</v>
      </c>
      <c r="I17" s="113"/>
      <c r="J17" s="113"/>
      <c r="K17" s="113"/>
      <c r="L17" s="114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9" t="s">
        <v>51</v>
      </c>
      <c r="H18" s="112" t="s">
        <v>59</v>
      </c>
      <c r="I18" s="113"/>
      <c r="J18" s="113"/>
      <c r="K18" s="113"/>
      <c r="L18" s="114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9" t="s">
        <v>52</v>
      </c>
      <c r="H19" s="32" t="s">
        <v>39</v>
      </c>
      <c r="I19" s="7"/>
      <c r="J19" s="38"/>
      <c r="K19" s="49">
        <v>80</v>
      </c>
      <c r="L19" s="19"/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27" t="s">
        <v>7</v>
      </c>
      <c r="B21" s="98" t="s">
        <v>13</v>
      </c>
      <c r="C21" s="98" t="s">
        <v>38</v>
      </c>
      <c r="D21" s="98" t="s">
        <v>2</v>
      </c>
      <c r="E21" s="98" t="s">
        <v>37</v>
      </c>
      <c r="F21" s="98" t="s">
        <v>9</v>
      </c>
      <c r="G21" s="98" t="s">
        <v>14</v>
      </c>
      <c r="H21" s="98" t="s">
        <v>8</v>
      </c>
      <c r="I21" s="98" t="s">
        <v>26</v>
      </c>
      <c r="J21" s="115" t="s">
        <v>23</v>
      </c>
      <c r="K21" s="110" t="s">
        <v>25</v>
      </c>
      <c r="L21" s="106" t="s">
        <v>15</v>
      </c>
    </row>
    <row r="22" spans="1:12" s="3" customFormat="1" ht="13.5" customHeight="1" x14ac:dyDescent="0.2">
      <c r="A22" s="128"/>
      <c r="B22" s="99"/>
      <c r="C22" s="99"/>
      <c r="D22" s="99"/>
      <c r="E22" s="99"/>
      <c r="F22" s="99"/>
      <c r="G22" s="99"/>
      <c r="H22" s="99"/>
      <c r="I22" s="99"/>
      <c r="J22" s="116"/>
      <c r="K22" s="111"/>
      <c r="L22" s="107"/>
    </row>
    <row r="23" spans="1:12" s="4" customFormat="1" ht="17.25" customHeight="1" x14ac:dyDescent="0.2">
      <c r="A23" s="64">
        <v>1</v>
      </c>
      <c r="B23" s="65">
        <v>10</v>
      </c>
      <c r="C23" s="65">
        <v>10079505224</v>
      </c>
      <c r="D23" s="139" t="s">
        <v>69</v>
      </c>
      <c r="E23" s="66" t="s">
        <v>70</v>
      </c>
      <c r="F23" s="66" t="s">
        <v>33</v>
      </c>
      <c r="G23" s="66" t="s">
        <v>63</v>
      </c>
      <c r="H23" s="67">
        <v>8.9131944444444444E-2</v>
      </c>
      <c r="I23" s="67"/>
      <c r="J23" s="75">
        <f>IFERROR($K$19*3600/(HOUR(H23)*3600+MINUTE(H23)*60+SECOND(H23)),"")</f>
        <v>37.397740553174913</v>
      </c>
      <c r="K23" s="66" t="s">
        <v>24</v>
      </c>
      <c r="L23" s="141"/>
    </row>
    <row r="24" spans="1:12" s="4" customFormat="1" ht="17.25" customHeight="1" x14ac:dyDescent="0.2">
      <c r="A24" s="64">
        <v>2</v>
      </c>
      <c r="B24" s="65">
        <v>13</v>
      </c>
      <c r="C24" s="65">
        <v>10036034369</v>
      </c>
      <c r="D24" s="139" t="s">
        <v>71</v>
      </c>
      <c r="E24" s="66" t="s">
        <v>72</v>
      </c>
      <c r="F24" s="66" t="s">
        <v>33</v>
      </c>
      <c r="G24" s="66" t="s">
        <v>63</v>
      </c>
      <c r="H24" s="67">
        <v>9.1689814814814807E-2</v>
      </c>
      <c r="I24" s="67">
        <f>H24-$H$23</f>
        <v>2.5578703703703631E-3</v>
      </c>
      <c r="J24" s="75">
        <f>IFERROR($K$19*3600/(HOUR(H24)*3600+MINUTE(H24)*60+SECOND(H24)),"")</f>
        <v>36.354455945468317</v>
      </c>
      <c r="K24" s="66" t="s">
        <v>33</v>
      </c>
      <c r="L24" s="141"/>
    </row>
    <row r="25" spans="1:12" s="4" customFormat="1" ht="17.25" customHeight="1" x14ac:dyDescent="0.2">
      <c r="A25" s="68">
        <v>3</v>
      </c>
      <c r="B25" s="65">
        <v>21</v>
      </c>
      <c r="C25" s="65">
        <v>10012584621</v>
      </c>
      <c r="D25" s="139" t="s">
        <v>73</v>
      </c>
      <c r="E25" s="66" t="s">
        <v>74</v>
      </c>
      <c r="F25" s="66" t="s">
        <v>24</v>
      </c>
      <c r="G25" s="66" t="s">
        <v>64</v>
      </c>
      <c r="H25" s="67">
        <v>9.1759259259259263E-2</v>
      </c>
      <c r="I25" s="67">
        <f t="shared" ref="I25:I36" si="0">H25-$H$23</f>
        <v>2.6273148148148184E-3</v>
      </c>
      <c r="J25" s="75">
        <f t="shared" ref="J25:J36" si="1">IFERROR($K$19*3600/(HOUR(H25)*3600+MINUTE(H25)*60+SECOND(H25)),"")</f>
        <v>36.326942482341067</v>
      </c>
      <c r="K25" s="66" t="s">
        <v>33</v>
      </c>
      <c r="L25" s="141"/>
    </row>
    <row r="26" spans="1:12" s="4" customFormat="1" ht="17.25" customHeight="1" x14ac:dyDescent="0.2">
      <c r="A26" s="68">
        <v>4</v>
      </c>
      <c r="B26" s="65">
        <v>11</v>
      </c>
      <c r="C26" s="65">
        <v>10034967167</v>
      </c>
      <c r="D26" s="139" t="s">
        <v>75</v>
      </c>
      <c r="E26" s="66" t="s">
        <v>76</v>
      </c>
      <c r="F26" s="66" t="s">
        <v>24</v>
      </c>
      <c r="G26" s="66" t="s">
        <v>63</v>
      </c>
      <c r="H26" s="67">
        <v>9.178240740740741E-2</v>
      </c>
      <c r="I26" s="67">
        <f t="shared" si="0"/>
        <v>2.6504629629629656E-3</v>
      </c>
      <c r="J26" s="75">
        <f t="shared" si="1"/>
        <v>36.317780580075663</v>
      </c>
      <c r="K26" s="66" t="s">
        <v>33</v>
      </c>
      <c r="L26" s="141"/>
    </row>
    <row r="27" spans="1:12" s="4" customFormat="1" ht="17.25" customHeight="1" x14ac:dyDescent="0.2">
      <c r="A27" s="68">
        <v>5</v>
      </c>
      <c r="B27" s="65">
        <v>9</v>
      </c>
      <c r="C27" s="65">
        <v>10009184163</v>
      </c>
      <c r="D27" s="139" t="s">
        <v>77</v>
      </c>
      <c r="E27" s="66" t="s">
        <v>78</v>
      </c>
      <c r="F27" s="66" t="s">
        <v>24</v>
      </c>
      <c r="G27" s="66" t="s">
        <v>63</v>
      </c>
      <c r="H27" s="67">
        <v>9.194444444444444E-2</v>
      </c>
      <c r="I27" s="67">
        <f t="shared" si="0"/>
        <v>2.8124999999999956E-3</v>
      </c>
      <c r="J27" s="75">
        <f t="shared" si="1"/>
        <v>36.253776435045317</v>
      </c>
      <c r="K27" s="66" t="s">
        <v>33</v>
      </c>
      <c r="L27" s="141"/>
    </row>
    <row r="28" spans="1:12" s="4" customFormat="1" ht="17.25" customHeight="1" x14ac:dyDescent="0.2">
      <c r="A28" s="68">
        <v>6</v>
      </c>
      <c r="B28" s="65">
        <v>20</v>
      </c>
      <c r="C28" s="65">
        <v>10092434819</v>
      </c>
      <c r="D28" s="139" t="s">
        <v>79</v>
      </c>
      <c r="E28" s="66" t="s">
        <v>80</v>
      </c>
      <c r="F28" s="66" t="s">
        <v>33</v>
      </c>
      <c r="G28" s="66" t="s">
        <v>64</v>
      </c>
      <c r="H28" s="67">
        <v>9.1967592592592587E-2</v>
      </c>
      <c r="I28" s="67">
        <f t="shared" si="0"/>
        <v>2.8356481481481427E-3</v>
      </c>
      <c r="J28" s="75">
        <f t="shared" si="1"/>
        <v>36.244651396929271</v>
      </c>
      <c r="K28" s="66" t="s">
        <v>33</v>
      </c>
      <c r="L28" s="141"/>
    </row>
    <row r="29" spans="1:12" s="4" customFormat="1" ht="17.25" customHeight="1" x14ac:dyDescent="0.2">
      <c r="A29" s="64">
        <v>7</v>
      </c>
      <c r="B29" s="65">
        <v>23</v>
      </c>
      <c r="C29" s="65">
        <v>10036076910</v>
      </c>
      <c r="D29" s="139" t="s">
        <v>81</v>
      </c>
      <c r="E29" s="66" t="s">
        <v>82</v>
      </c>
      <c r="F29" s="66" t="s">
        <v>33</v>
      </c>
      <c r="G29" s="66" t="s">
        <v>68</v>
      </c>
      <c r="H29" s="67">
        <v>9.2407407407407396E-2</v>
      </c>
      <c r="I29" s="67">
        <f t="shared" si="0"/>
        <v>3.2754629629629523E-3</v>
      </c>
      <c r="J29" s="75">
        <f t="shared" si="1"/>
        <v>36.072144288577157</v>
      </c>
      <c r="K29" s="66" t="s">
        <v>33</v>
      </c>
      <c r="L29" s="141"/>
    </row>
    <row r="30" spans="1:12" s="4" customFormat="1" ht="17.25" customHeight="1" x14ac:dyDescent="0.2">
      <c r="A30" s="68">
        <v>8</v>
      </c>
      <c r="B30" s="65">
        <v>22</v>
      </c>
      <c r="C30" s="65">
        <v>10036033561</v>
      </c>
      <c r="D30" s="139" t="s">
        <v>83</v>
      </c>
      <c r="E30" s="66" t="s">
        <v>84</v>
      </c>
      <c r="F30" s="66" t="s">
        <v>33</v>
      </c>
      <c r="G30" s="66" t="s">
        <v>68</v>
      </c>
      <c r="H30" s="67">
        <v>9.4907407407407399E-2</v>
      </c>
      <c r="I30" s="67">
        <f t="shared" si="0"/>
        <v>5.7754629629629545E-3</v>
      </c>
      <c r="J30" s="75">
        <f t="shared" si="1"/>
        <v>35.121951219512198</v>
      </c>
      <c r="K30" s="66"/>
      <c r="L30" s="141"/>
    </row>
    <row r="31" spans="1:12" s="4" customFormat="1" ht="17.25" customHeight="1" x14ac:dyDescent="0.2">
      <c r="A31" s="64">
        <v>9</v>
      </c>
      <c r="B31" s="65">
        <v>26</v>
      </c>
      <c r="C31" s="65">
        <v>10034918970</v>
      </c>
      <c r="D31" s="139" t="s">
        <v>85</v>
      </c>
      <c r="E31" s="66" t="s">
        <v>86</v>
      </c>
      <c r="F31" s="66" t="s">
        <v>24</v>
      </c>
      <c r="G31" s="66" t="s">
        <v>64</v>
      </c>
      <c r="H31" s="67">
        <v>9.4965277777777787E-2</v>
      </c>
      <c r="I31" s="67"/>
      <c r="J31" s="75"/>
      <c r="K31" s="66"/>
      <c r="L31" s="141"/>
    </row>
    <row r="32" spans="1:12" s="4" customFormat="1" ht="17.25" customHeight="1" x14ac:dyDescent="0.2">
      <c r="A32" s="68">
        <v>10</v>
      </c>
      <c r="B32" s="65">
        <v>8</v>
      </c>
      <c r="C32" s="65">
        <v>10005989227</v>
      </c>
      <c r="D32" s="139" t="s">
        <v>87</v>
      </c>
      <c r="E32" s="66" t="s">
        <v>88</v>
      </c>
      <c r="F32" s="66" t="s">
        <v>24</v>
      </c>
      <c r="G32" s="66" t="s">
        <v>63</v>
      </c>
      <c r="H32" s="67">
        <v>9.4976851851851854E-2</v>
      </c>
      <c r="I32" s="67"/>
      <c r="J32" s="75"/>
      <c r="K32" s="66"/>
      <c r="L32" s="141"/>
    </row>
    <row r="33" spans="1:12" s="4" customFormat="1" ht="17.25" customHeight="1" x14ac:dyDescent="0.2">
      <c r="A33" s="64">
        <v>11</v>
      </c>
      <c r="B33" s="65">
        <v>25</v>
      </c>
      <c r="C33" s="65">
        <v>10055307057</v>
      </c>
      <c r="D33" s="139" t="s">
        <v>89</v>
      </c>
      <c r="E33" s="66" t="s">
        <v>90</v>
      </c>
      <c r="F33" s="66" t="s">
        <v>24</v>
      </c>
      <c r="G33" s="66" t="s">
        <v>64</v>
      </c>
      <c r="H33" s="67">
        <v>9.4988425925925934E-2</v>
      </c>
      <c r="I33" s="67"/>
      <c r="J33" s="75"/>
      <c r="K33" s="66"/>
      <c r="L33" s="141"/>
    </row>
    <row r="34" spans="1:12" s="4" customFormat="1" ht="17.25" customHeight="1" x14ac:dyDescent="0.2">
      <c r="A34" s="68">
        <v>12</v>
      </c>
      <c r="B34" s="65">
        <v>12</v>
      </c>
      <c r="C34" s="65">
        <v>10034929276</v>
      </c>
      <c r="D34" s="139" t="s">
        <v>91</v>
      </c>
      <c r="E34" s="66" t="s">
        <v>92</v>
      </c>
      <c r="F34" s="66" t="s">
        <v>33</v>
      </c>
      <c r="G34" s="66" t="s">
        <v>63</v>
      </c>
      <c r="H34" s="67">
        <v>9.5000000000000015E-2</v>
      </c>
      <c r="I34" s="67"/>
      <c r="J34" s="75"/>
      <c r="K34" s="66"/>
      <c r="L34" s="141"/>
    </row>
    <row r="35" spans="1:12" s="4" customFormat="1" ht="17.25" customHeight="1" x14ac:dyDescent="0.2">
      <c r="A35" s="64">
        <v>13</v>
      </c>
      <c r="B35" s="65">
        <v>14</v>
      </c>
      <c r="C35" s="65">
        <v>10034980204</v>
      </c>
      <c r="D35" s="139" t="s">
        <v>93</v>
      </c>
      <c r="E35" s="66" t="s">
        <v>94</v>
      </c>
      <c r="F35" s="66" t="s">
        <v>24</v>
      </c>
      <c r="G35" s="66" t="s">
        <v>63</v>
      </c>
      <c r="H35" s="67">
        <v>9.5023148148148148E-2</v>
      </c>
      <c r="I35" s="67"/>
      <c r="J35" s="75"/>
      <c r="K35" s="66"/>
      <c r="L35" s="141"/>
    </row>
    <row r="36" spans="1:12" s="4" customFormat="1" ht="17.25" customHeight="1" thickBot="1" x14ac:dyDescent="0.25">
      <c r="A36" s="144">
        <v>14</v>
      </c>
      <c r="B36" s="69">
        <v>24</v>
      </c>
      <c r="C36" s="69">
        <v>10058403377</v>
      </c>
      <c r="D36" s="140" t="s">
        <v>95</v>
      </c>
      <c r="E36" s="70" t="s">
        <v>96</v>
      </c>
      <c r="F36" s="70" t="s">
        <v>33</v>
      </c>
      <c r="G36" s="70" t="s">
        <v>63</v>
      </c>
      <c r="H36" s="143">
        <v>9.5034722222222215E-2</v>
      </c>
      <c r="I36" s="143"/>
      <c r="J36" s="138"/>
      <c r="K36" s="70"/>
      <c r="L36" s="142"/>
    </row>
    <row r="37" spans="1:12" s="4" customFormat="1" ht="9" customHeight="1" thickTop="1" thickBot="1" x14ac:dyDescent="0.25">
      <c r="A37" s="56"/>
      <c r="B37" s="60"/>
      <c r="C37" s="61"/>
      <c r="D37" s="42"/>
      <c r="E37" s="42"/>
      <c r="F37" s="56"/>
      <c r="G37" s="42"/>
      <c r="H37" s="62"/>
      <c r="I37" s="62"/>
      <c r="J37" s="63"/>
      <c r="K37" s="63"/>
      <c r="L37" s="63"/>
    </row>
    <row r="38" spans="1:12" s="4" customFormat="1" ht="18" customHeight="1" thickTop="1" x14ac:dyDescent="0.2">
      <c r="A38" s="103" t="s">
        <v>5</v>
      </c>
      <c r="B38" s="104"/>
      <c r="C38" s="104"/>
      <c r="D38" s="104"/>
      <c r="E38" s="54"/>
      <c r="F38" s="54"/>
      <c r="G38" s="104" t="s">
        <v>6</v>
      </c>
      <c r="H38" s="104"/>
      <c r="I38" s="104"/>
      <c r="J38" s="104"/>
      <c r="K38" s="104"/>
      <c r="L38" s="105"/>
    </row>
    <row r="39" spans="1:12" s="4" customFormat="1" ht="12" customHeight="1" x14ac:dyDescent="0.2">
      <c r="A39" s="29" t="s">
        <v>60</v>
      </c>
      <c r="B39" s="30"/>
      <c r="C39" s="33"/>
      <c r="D39" s="31"/>
      <c r="E39" s="43"/>
      <c r="F39" s="44"/>
      <c r="G39" s="78" t="s">
        <v>34</v>
      </c>
      <c r="H39" s="57">
        <v>3</v>
      </c>
      <c r="I39" s="58"/>
      <c r="J39" s="1"/>
      <c r="K39" s="76" t="s">
        <v>32</v>
      </c>
      <c r="L39" s="55">
        <f>COUNTIF(F23:F36,"ЗМС")</f>
        <v>0</v>
      </c>
    </row>
    <row r="40" spans="1:12" s="4" customFormat="1" ht="12" customHeight="1" x14ac:dyDescent="0.2">
      <c r="A40" s="29" t="s">
        <v>61</v>
      </c>
      <c r="B40" s="8"/>
      <c r="C40" s="34"/>
      <c r="D40" s="23"/>
      <c r="E40" s="45"/>
      <c r="F40" s="46"/>
      <c r="G40" s="78" t="s">
        <v>27</v>
      </c>
      <c r="H40" s="57">
        <f>H41+H46</f>
        <v>14</v>
      </c>
      <c r="I40" s="58"/>
      <c r="J40" s="1"/>
      <c r="K40" s="76" t="s">
        <v>21</v>
      </c>
      <c r="L40" s="55">
        <f>COUNTIF(F23:F36,"МСМК")</f>
        <v>0</v>
      </c>
    </row>
    <row r="41" spans="1:12" s="4" customFormat="1" ht="12" customHeight="1" x14ac:dyDescent="0.2">
      <c r="A41" s="29" t="s">
        <v>44</v>
      </c>
      <c r="B41" s="8"/>
      <c r="C41" s="35"/>
      <c r="D41" s="23"/>
      <c r="E41" s="45"/>
      <c r="F41" s="46"/>
      <c r="G41" s="78" t="s">
        <v>28</v>
      </c>
      <c r="H41" s="57">
        <f>H42+H43+H45</f>
        <v>14</v>
      </c>
      <c r="I41" s="58"/>
      <c r="J41" s="1"/>
      <c r="K41" s="76" t="s">
        <v>24</v>
      </c>
      <c r="L41" s="55">
        <f>COUNTIF(F23:F36,"МС")</f>
        <v>7</v>
      </c>
    </row>
    <row r="42" spans="1:12" s="4" customFormat="1" ht="12" customHeight="1" x14ac:dyDescent="0.2">
      <c r="A42" s="29" t="s">
        <v>62</v>
      </c>
      <c r="B42" s="8"/>
      <c r="C42" s="35"/>
      <c r="D42" s="23"/>
      <c r="G42" s="78" t="s">
        <v>29</v>
      </c>
      <c r="H42" s="57">
        <f>COUNT(A23:A36)</f>
        <v>14</v>
      </c>
      <c r="I42" s="58"/>
      <c r="J42" s="1"/>
      <c r="K42" s="76" t="s">
        <v>33</v>
      </c>
      <c r="L42" s="55">
        <f>COUNTIF(F23:F36,"КМС")</f>
        <v>7</v>
      </c>
    </row>
    <row r="43" spans="1:12" s="4" customFormat="1" ht="12" customHeight="1" x14ac:dyDescent="0.2">
      <c r="A43" s="81"/>
      <c r="B43" s="8"/>
      <c r="C43" s="35"/>
      <c r="D43" s="23"/>
      <c r="E43" s="45"/>
      <c r="F43" s="46"/>
      <c r="G43" s="78" t="s">
        <v>30</v>
      </c>
      <c r="H43" s="57">
        <f>COUNTIF(A23:A36,"НФ")</f>
        <v>0</v>
      </c>
      <c r="I43" s="58"/>
      <c r="J43" s="1"/>
      <c r="K43" s="76" t="s">
        <v>40</v>
      </c>
      <c r="L43" s="55">
        <f>COUNTIF(F23:F36,"1 СР")</f>
        <v>0</v>
      </c>
    </row>
    <row r="44" spans="1:12" s="4" customFormat="1" ht="12" customHeight="1" x14ac:dyDescent="0.2">
      <c r="A44" s="29"/>
      <c r="B44" s="8"/>
      <c r="C44" s="35"/>
      <c r="D44" s="23"/>
      <c r="E44" s="45"/>
      <c r="F44" s="46"/>
      <c r="G44" s="76" t="s">
        <v>45</v>
      </c>
      <c r="H44" s="77">
        <f>COUNTIF(A23:A36,"ЛИМ")</f>
        <v>0</v>
      </c>
      <c r="I44" s="58"/>
      <c r="J44" s="1"/>
      <c r="K44" s="40" t="s">
        <v>42</v>
      </c>
      <c r="L44" s="51">
        <f>COUNTIF(F23:F36,"2 СР")</f>
        <v>0</v>
      </c>
    </row>
    <row r="45" spans="1:12" s="4" customFormat="1" ht="12" customHeight="1" x14ac:dyDescent="0.2">
      <c r="A45" s="29"/>
      <c r="B45" s="8"/>
      <c r="C45" s="8"/>
      <c r="D45" s="23"/>
      <c r="E45" s="45"/>
      <c r="F45" s="46"/>
      <c r="G45" s="78" t="s">
        <v>35</v>
      </c>
      <c r="H45" s="57">
        <f>COUNTIF(A23:A36,"ДСКВ")</f>
        <v>0</v>
      </c>
      <c r="I45" s="58"/>
      <c r="J45" s="1"/>
      <c r="K45" s="40" t="s">
        <v>43</v>
      </c>
      <c r="L45" s="55">
        <f>COUNTIF(F23:F36,"3 СР")</f>
        <v>0</v>
      </c>
    </row>
    <row r="46" spans="1:12" s="4" customFormat="1" ht="12" customHeight="1" x14ac:dyDescent="0.2">
      <c r="A46" s="29"/>
      <c r="B46" s="8"/>
      <c r="C46" s="8"/>
      <c r="D46" s="23"/>
      <c r="E46" s="47"/>
      <c r="F46" s="48"/>
      <c r="G46" s="78" t="s">
        <v>31</v>
      </c>
      <c r="H46" s="57">
        <f>COUNTIF(A23:A36,"НС")</f>
        <v>0</v>
      </c>
      <c r="I46" s="59"/>
      <c r="J46" s="79"/>
      <c r="K46" s="80"/>
      <c r="L46" s="82"/>
    </row>
    <row r="47" spans="1:12" s="4" customFormat="1" ht="6.75" customHeight="1" x14ac:dyDescent="0.2">
      <c r="A47" s="16"/>
      <c r="B47" s="74"/>
      <c r="C47" s="74"/>
      <c r="D47" s="1"/>
      <c r="E47" s="1"/>
      <c r="F47" s="1"/>
      <c r="G47" s="1"/>
      <c r="H47" s="1"/>
      <c r="I47" s="1"/>
      <c r="J47" s="41"/>
      <c r="K47" s="1"/>
      <c r="L47" s="17"/>
    </row>
    <row r="48" spans="1:12" s="4" customFormat="1" ht="15.75" customHeight="1" x14ac:dyDescent="0.2">
      <c r="A48" s="100" t="s">
        <v>3</v>
      </c>
      <c r="B48" s="101"/>
      <c r="C48" s="101"/>
      <c r="D48" s="101"/>
      <c r="E48" s="101" t="s">
        <v>12</v>
      </c>
      <c r="F48" s="101"/>
      <c r="G48" s="101"/>
      <c r="H48" s="101"/>
      <c r="I48" s="101" t="s">
        <v>4</v>
      </c>
      <c r="J48" s="101"/>
      <c r="K48" s="101"/>
      <c r="L48" s="102"/>
    </row>
    <row r="49" spans="1:12" s="4" customFormat="1" ht="9.75" customHeight="1" x14ac:dyDescent="0.2">
      <c r="A49" s="119"/>
      <c r="B49" s="120"/>
      <c r="C49" s="120"/>
      <c r="D49" s="120"/>
      <c r="E49" s="120"/>
      <c r="F49" s="121"/>
      <c r="G49" s="121"/>
      <c r="H49" s="121"/>
      <c r="I49" s="121"/>
      <c r="J49" s="121"/>
      <c r="K49" s="121"/>
      <c r="L49" s="122"/>
    </row>
    <row r="50" spans="1:12" s="4" customFormat="1" ht="9.75" customHeight="1" x14ac:dyDescent="0.2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3"/>
    </row>
    <row r="51" spans="1:12" s="4" customFormat="1" ht="9.75" customHeight="1" x14ac:dyDescent="0.2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3"/>
    </row>
    <row r="52" spans="1:12" s="4" customFormat="1" ht="9.75" customHeight="1" x14ac:dyDescent="0.2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3"/>
    </row>
    <row r="53" spans="1:12" s="4" customFormat="1" ht="9.75" customHeight="1" x14ac:dyDescent="0.2">
      <c r="A53" s="119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3"/>
    </row>
    <row r="54" spans="1:12" s="4" customFormat="1" ht="9.75" customHeight="1" x14ac:dyDescent="0.2">
      <c r="A54" s="119"/>
      <c r="B54" s="120"/>
      <c r="C54" s="120"/>
      <c r="D54" s="120"/>
      <c r="E54" s="120"/>
      <c r="F54" s="124"/>
      <c r="G54" s="124"/>
      <c r="H54" s="124"/>
      <c r="I54" s="124"/>
      <c r="J54" s="124"/>
      <c r="K54" s="124"/>
      <c r="L54" s="125"/>
    </row>
    <row r="55" spans="1:12" s="4" customFormat="1" ht="15.75" customHeight="1" thickBot="1" x14ac:dyDescent="0.25">
      <c r="A55" s="126"/>
      <c r="B55" s="117"/>
      <c r="C55" s="117"/>
      <c r="D55" s="117"/>
      <c r="E55" s="117" t="str">
        <f>G17</f>
        <v>ИВАШИН И.Е. (ВК, г. Челябинск )</v>
      </c>
      <c r="F55" s="117"/>
      <c r="G55" s="117"/>
      <c r="H55" s="117"/>
      <c r="I55" s="117" t="str">
        <f>G18</f>
        <v>СТРЕЖНЕВА Д.А. (ВК, г. Челябинск )</v>
      </c>
      <c r="J55" s="117"/>
      <c r="K55" s="117"/>
      <c r="L55" s="118"/>
    </row>
    <row r="56" spans="1:12" s="4" customFormat="1" ht="14.25" customHeight="1" thickTop="1" x14ac:dyDescent="0.2">
      <c r="A56" s="1"/>
      <c r="B56" s="13"/>
      <c r="C56" s="13"/>
      <c r="D56" s="1"/>
      <c r="E56" s="1"/>
      <c r="F56" s="1"/>
      <c r="G56" s="1"/>
      <c r="H56" s="1"/>
      <c r="I56" s="1"/>
      <c r="J56" s="41"/>
      <c r="K56" s="1"/>
      <c r="L56" s="1"/>
    </row>
    <row r="64" spans="1:12" ht="9.75" customHeight="1" x14ac:dyDescent="0.2"/>
  </sheetData>
  <mergeCells count="45">
    <mergeCell ref="H17:L17"/>
    <mergeCell ref="H18:L18"/>
    <mergeCell ref="I55:L55"/>
    <mergeCell ref="A49:E49"/>
    <mergeCell ref="F49:L49"/>
    <mergeCell ref="A53:E53"/>
    <mergeCell ref="F53:L53"/>
    <mergeCell ref="A54:E54"/>
    <mergeCell ref="F54:L54"/>
    <mergeCell ref="A55:D55"/>
    <mergeCell ref="E55:H55"/>
    <mergeCell ref="C21:C22"/>
    <mergeCell ref="D21:D22"/>
    <mergeCell ref="A21:A22"/>
    <mergeCell ref="B21:B22"/>
    <mergeCell ref="H15:L15"/>
    <mergeCell ref="E21:E22"/>
    <mergeCell ref="A48:D48"/>
    <mergeCell ref="E48:H48"/>
    <mergeCell ref="I48:L48"/>
    <mergeCell ref="F21:F22"/>
    <mergeCell ref="G21:G22"/>
    <mergeCell ref="H21:H22"/>
    <mergeCell ref="A38:D38"/>
    <mergeCell ref="G38:L38"/>
    <mergeCell ref="L21:L22"/>
    <mergeCell ref="A15:G15"/>
    <mergeCell ref="K21:K22"/>
    <mergeCell ref="I21:I22"/>
    <mergeCell ref="H16:L16"/>
    <mergeCell ref="J21:J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39:B1048576 B16:B22">
    <cfRule type="duplicateValues" dxfId="1" priority="5"/>
  </conditionalFormatting>
  <conditionalFormatting sqref="G45:G46 G39:G43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2021-07-13T10:21:22Z</dcterms:modified>
</cp:coreProperties>
</file>