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Критериум!$A$1:$Q$53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8" i="91" l="1"/>
  <c r="N29" i="91"/>
  <c r="O53" i="91" l="1"/>
  <c r="N42" i="91" l="1"/>
  <c r="N23" i="91"/>
  <c r="N27" i="91" l="1"/>
  <c r="H53" i="91"/>
  <c r="E53" i="91"/>
  <c r="Q43" i="91" s="1"/>
  <c r="Q39" i="91" l="1"/>
  <c r="N41" i="91"/>
  <c r="N45" i="91"/>
  <c r="N44" i="91"/>
  <c r="N43" i="91"/>
  <c r="N40" i="91" l="1"/>
  <c r="N39" i="91" s="1"/>
  <c r="Q44" i="91"/>
  <c r="Q42" i="91"/>
  <c r="Q41" i="91"/>
  <c r="Q40" i="91"/>
  <c r="Q38" i="91"/>
  <c r="N24" i="91" l="1"/>
  <c r="N25" i="91"/>
  <c r="N26" i="91"/>
</calcChain>
</file>

<file path=xl/sharedStrings.xml><?xml version="1.0" encoding="utf-8"?>
<sst xmlns="http://schemas.openxmlformats.org/spreadsheetml/2006/main" count="129" uniqueCount="101">
  <si>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</si>
  <si>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</si>
  <si>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</si>
  <si>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</si>
  <si>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</si>
  <si>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</si>
  <si>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</si>
  <si>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</si>
  <si>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</si>
  <si>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</si>
  <si>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</si>
  <si>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</si>
  <si>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</si>
  <si>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</si>
  <si>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</si>
  <si>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</si>
  <si>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</si>
  <si>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</si>
  <si>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</si>
  <si>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</si>
  <si>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</si>
  <si>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</si>
  <si>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</si>
  <si>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</si>
  <si>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</si>
  <si>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</si>
  <si>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</si>
  <si>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</si>
  <si>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</si>
  <si>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</si>
  <si>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</si>
  <si>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</si>
  <si>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</si>
  <si>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</si>
  <si>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</si>
  <si>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</si>
  <si>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</si>
  <si>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</si>
  <si>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</si>
  <si>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</si>
  <si>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</si>
  <si>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</si>
  <si>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</si>
  <si>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</si>
  <si>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</si>
  <si>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</si>
  <si>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</si>
  <si>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Иркутская область</t>
  </si>
  <si>
    <t>ВСЕРОССИЙСКИЕ СОРЕВНОВАНИЯ</t>
  </si>
  <si>
    <t>ЖЕРЕБЦОВА М.С. (ВК, г. ЧИТА)</t>
  </si>
  <si>
    <t>КЛЮЧНИКОВА О.А. (ВК, г. ЧИТА)</t>
  </si>
  <si>
    <t xml:space="preserve">Влажность: </t>
  </si>
  <si>
    <t xml:space="preserve">Осадки: </t>
  </si>
  <si>
    <t xml:space="preserve">Ветер: </t>
  </si>
  <si>
    <t>СУДЬЯ НА ФИНИШЕ</t>
  </si>
  <si>
    <t>МЕСТО ПРОВЕДЕНИЯ: г. Усолье-Сибирское</t>
  </si>
  <si>
    <t>ДАТА ПРОВЕДЕНИЯ: 26 сентября 2021 года</t>
  </si>
  <si>
    <t>НАЗВАНИЕ ТРАССЫ / РЕГ. НОМЕР: Комсомольская площадь</t>
  </si>
  <si>
    <t>Министерство спорта Иркутской области</t>
  </si>
  <si>
    <t>Федерация велосипедного спорта Иркутской области</t>
  </si>
  <si>
    <t>Администрация г. Усолье-Сибирское и Усольского района</t>
  </si>
  <si>
    <t>X Мемориал памяти МС СССР В.М. Киселева</t>
  </si>
  <si>
    <t>№ ЕКП 2021: 33282</t>
  </si>
  <si>
    <t>ПУСТЫНСКИЙ А.Л. (ВК, г. УСОЛЬЕ-СИБИРСКОЕ)</t>
  </si>
  <si>
    <t>Температура: +8</t>
  </si>
  <si>
    <t>Свердловская область</t>
  </si>
  <si>
    <t>Тюменская область</t>
  </si>
  <si>
    <t>шоссе - критериум 20-40 км</t>
  </si>
  <si>
    <t>Юниоры 17-18 лет</t>
  </si>
  <si>
    <t xml:space="preserve">НАЧАЛО ГОНКИ: 15ч 20м </t>
  </si>
  <si>
    <t>ОКОНЧАНИЕ ГОНКИ: 16ч 00м</t>
  </si>
  <si>
    <t>№ ВРВС: 0080721811С</t>
  </si>
  <si>
    <t>2,5 км/10</t>
  </si>
  <si>
    <t>ШТИН Валерий</t>
  </si>
  <si>
    <t>24.07.2004</t>
  </si>
  <si>
    <t>ЖУРАВЛЕВ Иван</t>
  </si>
  <si>
    <t>02.12.2003</t>
  </si>
  <si>
    <t>Хабаровский край, Забайкальский край</t>
  </si>
  <si>
    <t>ВАСИЛЬЕВ Павел</t>
  </si>
  <si>
    <t>26.04.2004</t>
  </si>
  <si>
    <t>МАМЕТОВ Данил</t>
  </si>
  <si>
    <t>18.07.2003</t>
  </si>
  <si>
    <t>ПОДБЕЛЛО Иван</t>
  </si>
  <si>
    <t>15.02.2004</t>
  </si>
  <si>
    <t>ГОЛОВАХА Мирослав</t>
  </si>
  <si>
    <t>14.10.2004</t>
  </si>
  <si>
    <t>МЕРТВИЩЕВ Аскольд</t>
  </si>
  <si>
    <t>30.04.2004</t>
  </si>
  <si>
    <t>БОРТНИКОВ Владислав</t>
  </si>
  <si>
    <t>16.12.2004</t>
  </si>
  <si>
    <t>ВЕДМИДЬ Георгий</t>
  </si>
  <si>
    <t>07.05.2004</t>
  </si>
  <si>
    <t>ЖУКОВ Андрей</t>
  </si>
  <si>
    <t>27.11.2004</t>
  </si>
  <si>
    <t>СИЛИВАНОВ Иван</t>
  </si>
  <si>
    <t>09.06.2004</t>
  </si>
  <si>
    <t>ЛАРЕЧКОВ Александр</t>
  </si>
  <si>
    <t>14.07.2003</t>
  </si>
  <si>
    <t>НФ</t>
  </si>
  <si>
    <t>КОЗЫРЕВ Евгений</t>
  </si>
  <si>
    <t>23.05.2004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</si>
</sst>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32657</xdr:rowOff>
    </xdr:from>
    <xdr:to>
      <xdr:col>1</xdr:col>
      <xdr:colOff>476251</xdr:colOff>
      <xdr:row>3</xdr:row>
      <xdr:rowOff>27215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7"/>
          <a:ext cx="862696" cy="85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57151</xdr:rowOff>
    </xdr:from>
    <xdr:to>
      <xdr:col>3</xdr:col>
      <xdr:colOff>625929</xdr:colOff>
      <xdr:row>3</xdr:row>
      <xdr:rowOff>54428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57151"/>
          <a:ext cx="1365341" cy="854527"/>
        </a:xfrm>
        <a:prstGeom prst="rect">
          <a:avLst/>
        </a:prstGeom>
      </xdr:spPr>
    </xdr:pic>
    <xdr:clientData/>
  </xdr:twoCellAnchor>
  <xdr:oneCellAnchor>
    <xdr:from>
      <xdr:col>16</xdr:col>
      <xdr:colOff>340178</xdr:colOff>
      <xdr:row>0</xdr:row>
      <xdr:rowOff>40822</xdr:rowOff>
    </xdr:from>
    <xdr:ext cx="825309" cy="896180"/>
    <xdr:pic>
      <xdr:nvPicPr>
        <xdr:cNvPr id="8" name="Picture 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77107" y="40822"/>
          <a:ext cx="825309" cy="896180"/>
        </a:xfrm>
        <a:prstGeom prst="rect">
          <a:avLst/>
        </a:prstGeom>
      </xdr:spPr>
    </xdr:pic>
    <xdr:clientData/>
  </xdr:oneCellAnchor>
  <xdr:oneCellAnchor>
    <xdr:from>
      <xdr:col>10</xdr:col>
      <xdr:colOff>270631</xdr:colOff>
      <xdr:row>47</xdr:row>
      <xdr:rowOff>163286</xdr:rowOff>
    </xdr:from>
    <xdr:ext cx="1453439" cy="494392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30536" b="3003"/>
        <a:stretch/>
      </xdr:blipFill>
      <xdr:spPr>
        <a:xfrm>
          <a:off x="8271631" y="13130893"/>
          <a:ext cx="1453439" cy="494392"/>
        </a:xfrm>
        <a:prstGeom prst="rect">
          <a:avLst/>
        </a:prstGeom>
      </xdr:spPr>
    </xdr:pic>
    <xdr:clientData/>
  </xdr:oneCellAnchor>
  <xdr:oneCellAnchor>
    <xdr:from>
      <xdr:col>15</xdr:col>
      <xdr:colOff>323548</xdr:colOff>
      <xdr:row>48</xdr:row>
      <xdr:rowOff>6429</xdr:rowOff>
    </xdr:from>
    <xdr:ext cx="1173238" cy="422952"/>
    <xdr:pic>
      <xdr:nvPicPr>
        <xdr:cNvPr id="14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11794369" y="13178143"/>
          <a:ext cx="1173238" cy="422952"/>
        </a:xfrm>
        <a:prstGeom prst="rect">
          <a:avLst/>
        </a:prstGeom>
      </xdr:spPr>
    </xdr:pic>
    <xdr:clientData/>
  </xdr:oneCellAnchor>
  <xdr:oneCellAnchor>
    <xdr:from>
      <xdr:col>4</xdr:col>
      <xdr:colOff>802822</xdr:colOff>
      <xdr:row>47</xdr:row>
      <xdr:rowOff>176893</xdr:rowOff>
    </xdr:from>
    <xdr:ext cx="1931115" cy="452060"/>
    <xdr:pic>
      <xdr:nvPicPr>
        <xdr:cNvPr id="15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4612822" y="13144500"/>
          <a:ext cx="1931115" cy="4520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="70" zoomScaleNormal="90" zoomScaleSheetLayoutView="70" workbookViewId="0">
      <selection activeCell="A10" sqref="A10:Q10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2" customWidth="1"/>
    <col min="6" max="6" width="8.85546875" style="1" customWidth="1"/>
    <col min="7" max="7" width="25.28515625" style="1" customWidth="1"/>
    <col min="8" max="12" width="8" style="1" customWidth="1"/>
    <col min="13" max="13" width="19.28515625" style="1" customWidth="1"/>
    <col min="14" max="14" width="11.28515625" style="1" customWidth="1"/>
    <col min="15" max="15" width="10.42578125" style="1" customWidth="1"/>
    <col min="16" max="16" width="14.42578125" style="1" customWidth="1"/>
    <col min="17" max="17" width="18.7109375" style="1" customWidth="1"/>
    <col min="18" max="16384" width="9.140625" style="1"/>
  </cols>
  <sheetData>
    <row r="1" spans="1:17" ht="22.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ht="22.5" customHeight="1" x14ac:dyDescent="0.2">
      <c r="A2" s="133" t="s">
        <v>58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ht="22.5" customHeight="1" x14ac:dyDescent="0.2">
      <c r="A3" s="133" t="s">
        <v>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22.5" customHeight="1" x14ac:dyDescent="0.2">
      <c r="A4" s="133" t="s">
        <v>59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24.75" customHeight="1" x14ac:dyDescent="0.2">
      <c r="A5" s="133" t="s">
        <v>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s="2" customFormat="1" ht="28.5" customHeight="1" x14ac:dyDescent="0.2">
      <c r="A6" s="134" t="s">
        <v>48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7" s="2" customFormat="1" ht="18" customHeight="1" x14ac:dyDescent="0.2">
      <c r="A7" s="135" t="s">
        <v>16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7" s="2" customFormat="1" ht="19.5" customHeight="1" thickBot="1" x14ac:dyDescent="0.25">
      <c r="A8" s="111" t="s">
        <v>61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spans="1:17" ht="24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</row>
    <row r="10" spans="1:17" ht="18" customHeight="1" x14ac:dyDescent="0.2">
      <c r="A10" s="117" t="s">
        <v>67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17" ht="19.5" customHeight="1" x14ac:dyDescent="0.2">
      <c r="A11" s="117" t="s">
        <v>68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2" spans="1:17" ht="8.25" customHeight="1" x14ac:dyDescent="0.2">
      <c r="A12" s="106" t="s">
        <v>41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8"/>
    </row>
    <row r="13" spans="1:17" ht="15.75" x14ac:dyDescent="0.2">
      <c r="A13" s="94" t="s">
        <v>55</v>
      </c>
      <c r="B13" s="16"/>
      <c r="C13" s="50"/>
      <c r="D13" s="49"/>
      <c r="E13" s="51"/>
      <c r="F13" s="4"/>
      <c r="G13" s="95" t="s">
        <v>69</v>
      </c>
      <c r="H13" s="4"/>
      <c r="I13" s="4"/>
      <c r="J13" s="4"/>
      <c r="K13" s="4"/>
      <c r="L13" s="4"/>
      <c r="M13" s="4"/>
      <c r="N13" s="4"/>
      <c r="O13" s="4"/>
      <c r="P13" s="39"/>
      <c r="Q13" s="40" t="s">
        <v>71</v>
      </c>
    </row>
    <row r="14" spans="1:17" ht="15.75" x14ac:dyDescent="0.2">
      <c r="A14" s="14" t="s">
        <v>56</v>
      </c>
      <c r="B14" s="10"/>
      <c r="C14" s="10"/>
      <c r="D14" s="64"/>
      <c r="E14" s="52"/>
      <c r="F14" s="5"/>
      <c r="G14" s="96" t="s">
        <v>70</v>
      </c>
      <c r="H14" s="5"/>
      <c r="I14" s="5"/>
      <c r="J14" s="5"/>
      <c r="K14" s="5"/>
      <c r="L14" s="5"/>
      <c r="M14" s="5"/>
      <c r="N14" s="5"/>
      <c r="O14" s="5"/>
      <c r="P14" s="41"/>
      <c r="Q14" s="101" t="s">
        <v>62</v>
      </c>
    </row>
    <row r="15" spans="1:17" ht="15" x14ac:dyDescent="0.2">
      <c r="A15" s="141" t="s">
        <v>9</v>
      </c>
      <c r="B15" s="142"/>
      <c r="C15" s="142"/>
      <c r="D15" s="142"/>
      <c r="E15" s="142"/>
      <c r="F15" s="142"/>
      <c r="G15" s="143"/>
      <c r="H15" s="144" t="s">
        <v>1</v>
      </c>
      <c r="I15" s="142"/>
      <c r="J15" s="142"/>
      <c r="K15" s="142"/>
      <c r="L15" s="142"/>
      <c r="M15" s="142"/>
      <c r="N15" s="142"/>
      <c r="O15" s="142"/>
      <c r="P15" s="142"/>
      <c r="Q15" s="145"/>
    </row>
    <row r="16" spans="1:17" ht="15" x14ac:dyDescent="0.2">
      <c r="A16" s="15" t="s">
        <v>18</v>
      </c>
      <c r="B16" s="29"/>
      <c r="C16" s="29"/>
      <c r="D16" s="8"/>
      <c r="E16" s="53"/>
      <c r="F16" s="8"/>
      <c r="G16" s="9" t="s">
        <v>41</v>
      </c>
      <c r="H16" s="120" t="s">
        <v>57</v>
      </c>
      <c r="I16" s="121"/>
      <c r="J16" s="121"/>
      <c r="K16" s="121"/>
      <c r="L16" s="121"/>
      <c r="M16" s="121"/>
      <c r="N16" s="121"/>
      <c r="O16" s="121"/>
      <c r="P16" s="121"/>
      <c r="Q16" s="122"/>
    </row>
    <row r="17" spans="1:17" ht="15" x14ac:dyDescent="0.2">
      <c r="A17" s="15" t="s">
        <v>19</v>
      </c>
      <c r="B17" s="23"/>
      <c r="C17" s="23"/>
      <c r="D17" s="6"/>
      <c r="E17" s="54"/>
      <c r="F17" s="6"/>
      <c r="G17" s="97" t="s">
        <v>63</v>
      </c>
      <c r="H17" s="120" t="s">
        <v>45</v>
      </c>
      <c r="I17" s="121"/>
      <c r="J17" s="121"/>
      <c r="K17" s="121"/>
      <c r="L17" s="121"/>
      <c r="M17" s="121"/>
      <c r="N17" s="121"/>
      <c r="O17" s="121"/>
      <c r="P17" s="121"/>
      <c r="Q17" s="122"/>
    </row>
    <row r="18" spans="1:17" ht="15" x14ac:dyDescent="0.2">
      <c r="A18" s="15" t="s">
        <v>20</v>
      </c>
      <c r="B18" s="29"/>
      <c r="C18" s="29"/>
      <c r="D18" s="7"/>
      <c r="E18" s="53"/>
      <c r="F18" s="8"/>
      <c r="G18" s="97" t="s">
        <v>50</v>
      </c>
      <c r="H18" s="120" t="s">
        <v>46</v>
      </c>
      <c r="I18" s="121"/>
      <c r="J18" s="121"/>
      <c r="K18" s="121"/>
      <c r="L18" s="121"/>
      <c r="M18" s="121"/>
      <c r="N18" s="121"/>
      <c r="O18" s="121"/>
      <c r="P18" s="121"/>
      <c r="Q18" s="122"/>
    </row>
    <row r="19" spans="1:17" ht="16.5" thickBot="1" x14ac:dyDescent="0.25">
      <c r="A19" s="32" t="s">
        <v>15</v>
      </c>
      <c r="B19" s="21"/>
      <c r="C19" s="21"/>
      <c r="D19" s="20"/>
      <c r="E19" s="55"/>
      <c r="F19" s="31"/>
      <c r="G19" s="98" t="s">
        <v>49</v>
      </c>
      <c r="H19" s="33" t="s">
        <v>37</v>
      </c>
      <c r="I19" s="34"/>
      <c r="J19" s="34"/>
      <c r="K19" s="34"/>
      <c r="L19" s="34"/>
      <c r="M19" s="19"/>
      <c r="N19" s="99">
        <v>25</v>
      </c>
      <c r="O19" s="19"/>
      <c r="P19" s="31"/>
      <c r="Q19" s="100" t="s">
        <v>72</v>
      </c>
    </row>
    <row r="20" spans="1:17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30" customFormat="1" ht="21.75" customHeight="1" thickTop="1" x14ac:dyDescent="0.2">
      <c r="A21" s="146" t="s">
        <v>7</v>
      </c>
      <c r="B21" s="109" t="s">
        <v>12</v>
      </c>
      <c r="C21" s="109" t="s">
        <v>40</v>
      </c>
      <c r="D21" s="109" t="s">
        <v>2</v>
      </c>
      <c r="E21" s="139" t="s">
        <v>36</v>
      </c>
      <c r="F21" s="109" t="s">
        <v>8</v>
      </c>
      <c r="G21" s="109" t="s">
        <v>13</v>
      </c>
      <c r="H21" s="112" t="s">
        <v>17</v>
      </c>
      <c r="I21" s="112"/>
      <c r="J21" s="112"/>
      <c r="K21" s="112"/>
      <c r="L21" s="112"/>
      <c r="M21" s="109" t="s">
        <v>39</v>
      </c>
      <c r="N21" s="109" t="s">
        <v>25</v>
      </c>
      <c r="O21" s="109" t="s">
        <v>26</v>
      </c>
      <c r="P21" s="113" t="s">
        <v>24</v>
      </c>
      <c r="Q21" s="115" t="s">
        <v>14</v>
      </c>
    </row>
    <row r="22" spans="1:17" s="30" customFormat="1" ht="18" customHeight="1" x14ac:dyDescent="0.2">
      <c r="A22" s="147"/>
      <c r="B22" s="110"/>
      <c r="C22" s="110"/>
      <c r="D22" s="110"/>
      <c r="E22" s="140"/>
      <c r="F22" s="110"/>
      <c r="G22" s="110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110"/>
      <c r="N22" s="110"/>
      <c r="O22" s="110"/>
      <c r="P22" s="114"/>
      <c r="Q22" s="116"/>
    </row>
    <row r="23" spans="1:17" s="3" customFormat="1" ht="18.75" customHeight="1" x14ac:dyDescent="0.2">
      <c r="A23" s="35">
        <v>1</v>
      </c>
      <c r="B23" s="36">
        <v>84</v>
      </c>
      <c r="C23" s="63">
        <v>10088947263</v>
      </c>
      <c r="D23" s="37" t="s">
        <v>73</v>
      </c>
      <c r="E23" s="57" t="s">
        <v>74</v>
      </c>
      <c r="F23" s="38" t="s">
        <v>33</v>
      </c>
      <c r="G23" s="91" t="s">
        <v>47</v>
      </c>
      <c r="H23" s="26">
        <v>5</v>
      </c>
      <c r="I23" s="26">
        <v>5</v>
      </c>
      <c r="J23" s="26">
        <v>5</v>
      </c>
      <c r="K23" s="26">
        <v>2</v>
      </c>
      <c r="L23" s="26">
        <v>5</v>
      </c>
      <c r="M23" s="26">
        <v>1</v>
      </c>
      <c r="N23" s="26">
        <f>SUM(H23:L23)</f>
        <v>22</v>
      </c>
      <c r="O23" s="26"/>
      <c r="P23" s="27" t="s">
        <v>23</v>
      </c>
      <c r="Q23" s="28"/>
    </row>
    <row r="24" spans="1:17" s="3" customFormat="1" ht="39" customHeight="1" x14ac:dyDescent="0.2">
      <c r="A24" s="35">
        <v>2</v>
      </c>
      <c r="B24" s="36">
        <v>147</v>
      </c>
      <c r="C24" s="63">
        <v>10111413978</v>
      </c>
      <c r="D24" s="37" t="s">
        <v>75</v>
      </c>
      <c r="E24" s="57" t="s">
        <v>76</v>
      </c>
      <c r="F24" s="38" t="s">
        <v>33</v>
      </c>
      <c r="G24" s="91" t="s">
        <v>77</v>
      </c>
      <c r="H24" s="26"/>
      <c r="I24" s="26">
        <v>2</v>
      </c>
      <c r="J24" s="26">
        <v>1</v>
      </c>
      <c r="K24" s="26">
        <v>3</v>
      </c>
      <c r="L24" s="26">
        <v>3</v>
      </c>
      <c r="M24" s="26">
        <v>2</v>
      </c>
      <c r="N24" s="26">
        <f>SUM(H24:L24)</f>
        <v>9</v>
      </c>
      <c r="O24" s="26"/>
      <c r="P24" s="27" t="s">
        <v>33</v>
      </c>
      <c r="Q24" s="28"/>
    </row>
    <row r="25" spans="1:17" s="3" customFormat="1" ht="18.75" customHeight="1" x14ac:dyDescent="0.2">
      <c r="A25" s="35">
        <v>3</v>
      </c>
      <c r="B25" s="36">
        <v>134</v>
      </c>
      <c r="C25" s="63">
        <v>10034978079</v>
      </c>
      <c r="D25" s="37" t="s">
        <v>78</v>
      </c>
      <c r="E25" s="57" t="s">
        <v>79</v>
      </c>
      <c r="F25" s="38" t="s">
        <v>33</v>
      </c>
      <c r="G25" s="91" t="s">
        <v>65</v>
      </c>
      <c r="H25" s="26">
        <v>1</v>
      </c>
      <c r="I25" s="26"/>
      <c r="J25" s="26">
        <v>2</v>
      </c>
      <c r="K25" s="26">
        <v>5</v>
      </c>
      <c r="L25" s="26"/>
      <c r="M25" s="26">
        <v>7</v>
      </c>
      <c r="N25" s="26">
        <f>SUM(H25:L25)</f>
        <v>8</v>
      </c>
      <c r="O25" s="26"/>
      <c r="P25" s="27" t="s">
        <v>33</v>
      </c>
      <c r="Q25" s="28"/>
    </row>
    <row r="26" spans="1:17" s="3" customFormat="1" ht="18.75" customHeight="1" x14ac:dyDescent="0.2">
      <c r="A26" s="35">
        <v>4</v>
      </c>
      <c r="B26" s="36">
        <v>52</v>
      </c>
      <c r="C26" s="63">
        <v>10092779268</v>
      </c>
      <c r="D26" s="37" t="s">
        <v>80</v>
      </c>
      <c r="E26" s="57" t="s">
        <v>81</v>
      </c>
      <c r="F26" s="38" t="s">
        <v>33</v>
      </c>
      <c r="G26" s="91" t="s">
        <v>47</v>
      </c>
      <c r="H26" s="26">
        <v>2</v>
      </c>
      <c r="I26" s="26">
        <v>3</v>
      </c>
      <c r="J26" s="26">
        <v>3</v>
      </c>
      <c r="K26" s="26"/>
      <c r="L26" s="26"/>
      <c r="M26" s="26">
        <v>5</v>
      </c>
      <c r="N26" s="26">
        <f>SUM(H26:L26)</f>
        <v>8</v>
      </c>
      <c r="O26" s="26"/>
      <c r="P26" s="27" t="s">
        <v>33</v>
      </c>
      <c r="Q26" s="28"/>
    </row>
    <row r="27" spans="1:17" s="3" customFormat="1" ht="18.75" customHeight="1" x14ac:dyDescent="0.2">
      <c r="A27" s="35">
        <v>5</v>
      </c>
      <c r="B27" s="36">
        <v>136</v>
      </c>
      <c r="C27" s="63">
        <v>10055311000</v>
      </c>
      <c r="D27" s="37" t="s">
        <v>82</v>
      </c>
      <c r="E27" s="57" t="s">
        <v>83</v>
      </c>
      <c r="F27" s="38" t="s">
        <v>33</v>
      </c>
      <c r="G27" s="91" t="s">
        <v>65</v>
      </c>
      <c r="H27" s="26">
        <v>3</v>
      </c>
      <c r="I27" s="26"/>
      <c r="J27" s="26"/>
      <c r="K27" s="26">
        <v>1</v>
      </c>
      <c r="L27" s="26"/>
      <c r="M27" s="26">
        <v>9</v>
      </c>
      <c r="N27" s="26">
        <f>SUM(H27:L27)</f>
        <v>4</v>
      </c>
      <c r="O27" s="26"/>
      <c r="P27" s="27"/>
      <c r="Q27" s="28"/>
    </row>
    <row r="28" spans="1:17" s="3" customFormat="1" ht="18.75" customHeight="1" x14ac:dyDescent="0.2">
      <c r="A28" s="35">
        <v>6</v>
      </c>
      <c r="B28" s="36">
        <v>167</v>
      </c>
      <c r="C28" s="63">
        <v>10059652152</v>
      </c>
      <c r="D28" s="37" t="s">
        <v>84</v>
      </c>
      <c r="E28" s="57" t="s">
        <v>85</v>
      </c>
      <c r="F28" s="38" t="s">
        <v>38</v>
      </c>
      <c r="G28" s="91" t="s">
        <v>66</v>
      </c>
      <c r="H28" s="26"/>
      <c r="I28" s="26">
        <v>1</v>
      </c>
      <c r="J28" s="26"/>
      <c r="K28" s="26"/>
      <c r="L28" s="26">
        <v>2</v>
      </c>
      <c r="M28" s="26">
        <v>3</v>
      </c>
      <c r="N28" s="26">
        <f t="shared" ref="N28:N29" si="0">SUM(H28:L28)</f>
        <v>3</v>
      </c>
      <c r="O28" s="26"/>
      <c r="P28" s="27"/>
      <c r="Q28" s="28"/>
    </row>
    <row r="29" spans="1:17" s="3" customFormat="1" ht="18.75" customHeight="1" x14ac:dyDescent="0.2">
      <c r="A29" s="35">
        <v>7</v>
      </c>
      <c r="B29" s="36">
        <v>83</v>
      </c>
      <c r="C29" s="63">
        <v>10094805659</v>
      </c>
      <c r="D29" s="37" t="s">
        <v>86</v>
      </c>
      <c r="E29" s="57" t="s">
        <v>87</v>
      </c>
      <c r="F29" s="38" t="s">
        <v>33</v>
      </c>
      <c r="G29" s="91" t="s">
        <v>47</v>
      </c>
      <c r="H29" s="26"/>
      <c r="I29" s="26"/>
      <c r="J29" s="26"/>
      <c r="K29" s="26"/>
      <c r="L29" s="26">
        <v>1</v>
      </c>
      <c r="M29" s="26">
        <v>4</v>
      </c>
      <c r="N29" s="26">
        <f t="shared" si="0"/>
        <v>1</v>
      </c>
      <c r="O29" s="26"/>
      <c r="P29" s="27"/>
      <c r="Q29" s="28"/>
    </row>
    <row r="30" spans="1:17" s="3" customFormat="1" ht="18.75" customHeight="1" x14ac:dyDescent="0.2">
      <c r="A30" s="35">
        <v>8</v>
      </c>
      <c r="B30" s="36">
        <v>137</v>
      </c>
      <c r="C30" s="63">
        <v>10082655094</v>
      </c>
      <c r="D30" s="37" t="s">
        <v>88</v>
      </c>
      <c r="E30" s="57" t="s">
        <v>89</v>
      </c>
      <c r="F30" s="38" t="s">
        <v>38</v>
      </c>
      <c r="G30" s="91" t="s">
        <v>65</v>
      </c>
      <c r="H30" s="26"/>
      <c r="I30" s="26"/>
      <c r="J30" s="26"/>
      <c r="K30" s="26"/>
      <c r="L30" s="26"/>
      <c r="M30" s="26">
        <v>6</v>
      </c>
      <c r="N30" s="26"/>
      <c r="O30" s="26"/>
      <c r="P30" s="27"/>
      <c r="Q30" s="28"/>
    </row>
    <row r="31" spans="1:17" s="3" customFormat="1" ht="18.75" customHeight="1" x14ac:dyDescent="0.2">
      <c r="A31" s="35">
        <v>9</v>
      </c>
      <c r="B31" s="36">
        <v>168</v>
      </c>
      <c r="C31" s="63">
        <v>10062636217</v>
      </c>
      <c r="D31" s="37" t="s">
        <v>90</v>
      </c>
      <c r="E31" s="57" t="s">
        <v>91</v>
      </c>
      <c r="F31" s="38" t="s">
        <v>38</v>
      </c>
      <c r="G31" s="91" t="s">
        <v>66</v>
      </c>
      <c r="H31" s="26"/>
      <c r="I31" s="26"/>
      <c r="J31" s="26"/>
      <c r="K31" s="26"/>
      <c r="L31" s="26"/>
      <c r="M31" s="26">
        <v>8</v>
      </c>
      <c r="N31" s="26"/>
      <c r="O31" s="26"/>
      <c r="P31" s="27"/>
      <c r="Q31" s="28"/>
    </row>
    <row r="32" spans="1:17" s="3" customFormat="1" ht="18.75" customHeight="1" x14ac:dyDescent="0.2">
      <c r="A32" s="35">
        <v>10</v>
      </c>
      <c r="B32" s="36">
        <v>145</v>
      </c>
      <c r="C32" s="63">
        <v>10105980766</v>
      </c>
      <c r="D32" s="37" t="s">
        <v>92</v>
      </c>
      <c r="E32" s="57" t="s">
        <v>93</v>
      </c>
      <c r="F32" s="38" t="s">
        <v>38</v>
      </c>
      <c r="G32" s="91" t="s">
        <v>65</v>
      </c>
      <c r="H32" s="26"/>
      <c r="I32" s="26"/>
      <c r="J32" s="26"/>
      <c r="K32" s="26"/>
      <c r="L32" s="26"/>
      <c r="M32" s="26">
        <v>10</v>
      </c>
      <c r="N32" s="26"/>
      <c r="O32" s="26"/>
      <c r="P32" s="27"/>
      <c r="Q32" s="28"/>
    </row>
    <row r="33" spans="1:17" s="3" customFormat="1" ht="18.75" customHeight="1" x14ac:dyDescent="0.2">
      <c r="A33" s="35">
        <v>11</v>
      </c>
      <c r="B33" s="36">
        <v>97</v>
      </c>
      <c r="C33" s="63"/>
      <c r="D33" s="37" t="s">
        <v>94</v>
      </c>
      <c r="E33" s="57" t="s">
        <v>95</v>
      </c>
      <c r="F33" s="38" t="s">
        <v>33</v>
      </c>
      <c r="G33" s="91" t="s">
        <v>47</v>
      </c>
      <c r="H33" s="26"/>
      <c r="I33" s="26"/>
      <c r="J33" s="26"/>
      <c r="K33" s="26"/>
      <c r="L33" s="26"/>
      <c r="M33" s="26">
        <v>11</v>
      </c>
      <c r="N33" s="26"/>
      <c r="O33" s="26"/>
      <c r="P33" s="27"/>
      <c r="Q33" s="28"/>
    </row>
    <row r="34" spans="1:17" s="3" customFormat="1" ht="18.75" customHeight="1" x14ac:dyDescent="0.2">
      <c r="A34" s="35">
        <v>12</v>
      </c>
      <c r="B34" s="36">
        <v>92</v>
      </c>
      <c r="C34" s="63"/>
      <c r="D34" s="37" t="s">
        <v>96</v>
      </c>
      <c r="E34" s="57" t="s">
        <v>97</v>
      </c>
      <c r="F34" s="38" t="s">
        <v>33</v>
      </c>
      <c r="G34" s="91" t="s">
        <v>47</v>
      </c>
      <c r="H34" s="26"/>
      <c r="I34" s="26"/>
      <c r="J34" s="26"/>
      <c r="K34" s="26"/>
      <c r="L34" s="26"/>
      <c r="M34" s="26">
        <v>12</v>
      </c>
      <c r="N34" s="26"/>
      <c r="O34" s="26"/>
      <c r="P34" s="27"/>
      <c r="Q34" s="28"/>
    </row>
    <row r="35" spans="1:17" s="3" customFormat="1" ht="18.75" customHeight="1" thickBot="1" x14ac:dyDescent="0.25">
      <c r="A35" s="77" t="s">
        <v>98</v>
      </c>
      <c r="B35" s="78">
        <v>135</v>
      </c>
      <c r="C35" s="79">
        <v>10055305340</v>
      </c>
      <c r="D35" s="80" t="s">
        <v>99</v>
      </c>
      <c r="E35" s="81" t="s">
        <v>100</v>
      </c>
      <c r="F35" s="82" t="s">
        <v>38</v>
      </c>
      <c r="G35" s="92" t="s">
        <v>65</v>
      </c>
      <c r="H35" s="83"/>
      <c r="I35" s="83"/>
      <c r="J35" s="83"/>
      <c r="K35" s="83"/>
      <c r="L35" s="83"/>
      <c r="M35" s="83"/>
      <c r="N35" s="83"/>
      <c r="O35" s="83"/>
      <c r="P35" s="84"/>
      <c r="Q35" s="85"/>
    </row>
    <row r="36" spans="1:17" ht="8.25" customHeight="1" thickTop="1" thickBot="1" x14ac:dyDescent="0.25">
      <c r="A36" s="18"/>
      <c r="B36" s="17"/>
      <c r="C36" s="17"/>
      <c r="D36" s="18"/>
      <c r="E36" s="56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15.75" thickTop="1" x14ac:dyDescent="0.2">
      <c r="A37" s="129" t="s">
        <v>5</v>
      </c>
      <c r="B37" s="127"/>
      <c r="C37" s="127"/>
      <c r="D37" s="127"/>
      <c r="E37" s="76"/>
      <c r="F37" s="76"/>
      <c r="G37" s="76"/>
      <c r="H37" s="127" t="s">
        <v>6</v>
      </c>
      <c r="I37" s="127"/>
      <c r="J37" s="127"/>
      <c r="K37" s="127"/>
      <c r="L37" s="127"/>
      <c r="M37" s="127"/>
      <c r="N37" s="127"/>
      <c r="O37" s="127"/>
      <c r="P37" s="127"/>
      <c r="Q37" s="128"/>
    </row>
    <row r="38" spans="1:17" ht="15" x14ac:dyDescent="0.2">
      <c r="A38" s="102" t="s">
        <v>64</v>
      </c>
      <c r="B38" s="23"/>
      <c r="C38" s="73"/>
      <c r="D38" s="16"/>
      <c r="E38" s="58"/>
      <c r="F38" s="16"/>
      <c r="G38" s="43"/>
      <c r="M38" s="24" t="s">
        <v>34</v>
      </c>
      <c r="N38" s="103">
        <v>5</v>
      </c>
      <c r="O38" s="42"/>
      <c r="P38" s="86" t="s">
        <v>32</v>
      </c>
      <c r="Q38" s="87">
        <f>COUNTIF(F$21:F146,"ЗМС")</f>
        <v>0</v>
      </c>
    </row>
    <row r="39" spans="1:17" ht="15" x14ac:dyDescent="0.2">
      <c r="A39" s="102" t="s">
        <v>51</v>
      </c>
      <c r="B39" s="23"/>
      <c r="C39" s="74"/>
      <c r="D39" s="22"/>
      <c r="E39" s="59"/>
      <c r="F39" s="22"/>
      <c r="G39" s="44"/>
      <c r="M39" s="24" t="s">
        <v>27</v>
      </c>
      <c r="N39" s="89">
        <f>N40+N45</f>
        <v>13</v>
      </c>
      <c r="O39" s="12"/>
      <c r="P39" s="86" t="s">
        <v>21</v>
      </c>
      <c r="Q39" s="87">
        <f>COUNTIF(F$20:F145,"МСМК")</f>
        <v>0</v>
      </c>
    </row>
    <row r="40" spans="1:17" ht="15" x14ac:dyDescent="0.2">
      <c r="A40" s="102" t="s">
        <v>52</v>
      </c>
      <c r="B40" s="23"/>
      <c r="C40" s="47"/>
      <c r="D40" s="22"/>
      <c r="E40" s="59"/>
      <c r="F40" s="22"/>
      <c r="G40" s="44"/>
      <c r="M40" s="24" t="s">
        <v>28</v>
      </c>
      <c r="N40" s="89">
        <f>N41+N42+N44</f>
        <v>13</v>
      </c>
      <c r="O40" s="12"/>
      <c r="P40" s="86" t="s">
        <v>23</v>
      </c>
      <c r="Q40" s="87">
        <f>COUNTIF(F$20:F35,"МС")</f>
        <v>0</v>
      </c>
    </row>
    <row r="41" spans="1:17" ht="15" x14ac:dyDescent="0.2">
      <c r="A41" s="102" t="s">
        <v>53</v>
      </c>
      <c r="B41" s="23"/>
      <c r="C41" s="47"/>
      <c r="D41" s="22"/>
      <c r="E41" s="59"/>
      <c r="F41" s="22"/>
      <c r="G41" s="44"/>
      <c r="M41" s="24" t="s">
        <v>29</v>
      </c>
      <c r="N41" s="89">
        <f>COUNT(A23:A35)</f>
        <v>12</v>
      </c>
      <c r="O41" s="12"/>
      <c r="P41" s="86" t="s">
        <v>33</v>
      </c>
      <c r="Q41" s="87">
        <f>COUNTIF(F$19:F35,"КМС")</f>
        <v>8</v>
      </c>
    </row>
    <row r="42" spans="1:17" ht="15" x14ac:dyDescent="0.2">
      <c r="A42" s="45"/>
      <c r="B42" s="6"/>
      <c r="C42" s="75"/>
      <c r="D42" s="22"/>
      <c r="E42" s="59"/>
      <c r="F42" s="22"/>
      <c r="G42" s="44"/>
      <c r="M42" s="24" t="s">
        <v>30</v>
      </c>
      <c r="N42" s="89">
        <f>COUNTIF(A23:A35,"НФ")</f>
        <v>1</v>
      </c>
      <c r="O42" s="12"/>
      <c r="P42" s="86" t="s">
        <v>38</v>
      </c>
      <c r="Q42" s="87">
        <f>COUNTIF(F$22:F147,"1 СР")</f>
        <v>5</v>
      </c>
    </row>
    <row r="43" spans="1:17" ht="15" x14ac:dyDescent="0.2">
      <c r="A43" s="45"/>
      <c r="B43" s="6"/>
      <c r="C43" s="75"/>
      <c r="D43" s="22"/>
      <c r="E43" s="59"/>
      <c r="F43" s="22"/>
      <c r="G43" s="44"/>
      <c r="M43" s="86" t="s">
        <v>44</v>
      </c>
      <c r="N43" s="90">
        <f>COUNTIF(A23:A35,"ЛИМ")</f>
        <v>0</v>
      </c>
      <c r="O43" s="12"/>
      <c r="P43" s="86" t="s">
        <v>42</v>
      </c>
      <c r="Q43" s="87">
        <f>COUNTIF(F$19:F145,"2 СР")</f>
        <v>0</v>
      </c>
    </row>
    <row r="44" spans="1:17" ht="15" x14ac:dyDescent="0.2">
      <c r="A44" s="25"/>
      <c r="B44" s="23"/>
      <c r="C44" s="47"/>
      <c r="D44" s="22"/>
      <c r="E44" s="59"/>
      <c r="F44" s="22"/>
      <c r="G44" s="44"/>
      <c r="M44" s="24" t="s">
        <v>35</v>
      </c>
      <c r="N44" s="89">
        <f>COUNTIF(A23:A35,"ДСКВ")</f>
        <v>0</v>
      </c>
      <c r="O44" s="12"/>
      <c r="P44" s="86" t="s">
        <v>43</v>
      </c>
      <c r="Q44" s="87">
        <f>COUNTIF(F$21:F148,"3 СР")</f>
        <v>0</v>
      </c>
    </row>
    <row r="45" spans="1:17" ht="15" x14ac:dyDescent="0.2">
      <c r="A45" s="25"/>
      <c r="B45" s="23"/>
      <c r="C45" s="47"/>
      <c r="D45" s="22"/>
      <c r="E45" s="59"/>
      <c r="F45" s="22"/>
      <c r="G45" s="44"/>
      <c r="M45" s="24" t="s">
        <v>31</v>
      </c>
      <c r="N45" s="89">
        <f>COUNTIF(A23:A35,"НС")</f>
        <v>0</v>
      </c>
      <c r="O45" s="12"/>
      <c r="P45" s="86"/>
      <c r="Q45" s="88"/>
    </row>
    <row r="46" spans="1:17" ht="4.5" customHeight="1" x14ac:dyDescent="0.2">
      <c r="A46" s="45"/>
      <c r="B46" s="13"/>
      <c r="C46" s="13"/>
      <c r="D46" s="6"/>
      <c r="E46" s="6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6"/>
    </row>
    <row r="47" spans="1:17" ht="15.75" x14ac:dyDescent="0.2">
      <c r="A47" s="130" t="s">
        <v>3</v>
      </c>
      <c r="B47" s="131"/>
      <c r="C47" s="131"/>
      <c r="D47" s="131"/>
      <c r="E47" s="131" t="s">
        <v>11</v>
      </c>
      <c r="F47" s="131"/>
      <c r="G47" s="131"/>
      <c r="H47" s="131" t="s">
        <v>4</v>
      </c>
      <c r="I47" s="131"/>
      <c r="J47" s="131"/>
      <c r="K47" s="131"/>
      <c r="L47" s="131"/>
      <c r="M47" s="131"/>
      <c r="N47" s="131"/>
      <c r="O47" s="131" t="s">
        <v>54</v>
      </c>
      <c r="P47" s="131"/>
      <c r="Q47" s="132"/>
    </row>
    <row r="48" spans="1:17" s="71" customFormat="1" ht="15.75" x14ac:dyDescent="0.2">
      <c r="A48" s="67"/>
      <c r="B48" s="68"/>
      <c r="C48" s="68"/>
      <c r="D48" s="68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0"/>
    </row>
    <row r="49" spans="1:17" s="71" customFormat="1" ht="15.75" x14ac:dyDescent="0.2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2"/>
    </row>
    <row r="50" spans="1:17" x14ac:dyDescent="0.2">
      <c r="A50" s="105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66"/>
      <c r="N50" s="71"/>
      <c r="O50" s="71"/>
      <c r="P50" s="71"/>
      <c r="Q50" s="104"/>
    </row>
    <row r="51" spans="1:17" x14ac:dyDescent="0.2">
      <c r="A51" s="65"/>
      <c r="B51" s="66"/>
      <c r="C51" s="66"/>
      <c r="D51" s="66"/>
      <c r="E51" s="61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48"/>
    </row>
    <row r="52" spans="1:17" x14ac:dyDescent="0.2">
      <c r="A52" s="65"/>
      <c r="B52" s="66"/>
      <c r="C52" s="66"/>
      <c r="D52" s="66"/>
      <c r="E52" s="61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48"/>
    </row>
    <row r="53" spans="1:17" ht="16.5" thickBot="1" x14ac:dyDescent="0.25">
      <c r="A53" s="123" t="s">
        <v>41</v>
      </c>
      <c r="B53" s="124"/>
      <c r="C53" s="124"/>
      <c r="D53" s="124"/>
      <c r="E53" s="125" t="str">
        <f>G17</f>
        <v>ПУСТЫНСКИЙ А.Л. (ВК, г. УСОЛЬЕ-СИБИРСКОЕ)</v>
      </c>
      <c r="F53" s="125"/>
      <c r="G53" s="125"/>
      <c r="H53" s="125" t="str">
        <f>G18</f>
        <v>КЛЮЧНИКОВА О.А. (ВК, г. ЧИТА)</v>
      </c>
      <c r="I53" s="125"/>
      <c r="J53" s="125"/>
      <c r="K53" s="125"/>
      <c r="L53" s="125"/>
      <c r="M53" s="125"/>
      <c r="N53" s="125"/>
      <c r="O53" s="124" t="str">
        <f>G19</f>
        <v>ЖЕРЕБЦОВА М.С. (ВК, г. ЧИТА)</v>
      </c>
      <c r="P53" s="124"/>
      <c r="Q53" s="126"/>
    </row>
    <row r="54" spans="1:17" ht="13.5" thickTop="1" x14ac:dyDescent="0.2"/>
  </sheetData>
  <sortState ref="B23:AG32">
    <sortCondition descending="1" ref="N23:N32"/>
  </sortState>
  <mergeCells count="40">
    <mergeCell ref="A1:Q1"/>
    <mergeCell ref="A2:Q2"/>
    <mergeCell ref="A3:Q3"/>
    <mergeCell ref="A4:Q4"/>
    <mergeCell ref="O21:O22"/>
    <mergeCell ref="A6:Q6"/>
    <mergeCell ref="A7:Q7"/>
    <mergeCell ref="A9:Q9"/>
    <mergeCell ref="D21:D22"/>
    <mergeCell ref="E21:E22"/>
    <mergeCell ref="F21:F22"/>
    <mergeCell ref="G21:G22"/>
    <mergeCell ref="A15:G15"/>
    <mergeCell ref="H15:Q15"/>
    <mergeCell ref="A21:A22"/>
    <mergeCell ref="A5:Q5"/>
    <mergeCell ref="A53:D53"/>
    <mergeCell ref="E53:G53"/>
    <mergeCell ref="H53:N53"/>
    <mergeCell ref="O53:Q53"/>
    <mergeCell ref="H37:Q37"/>
    <mergeCell ref="A37:D37"/>
    <mergeCell ref="A47:D47"/>
    <mergeCell ref="E47:G47"/>
    <mergeCell ref="H47:N47"/>
    <mergeCell ref="O47:Q47"/>
    <mergeCell ref="A12:Q12"/>
    <mergeCell ref="B21:B22"/>
    <mergeCell ref="C21:C22"/>
    <mergeCell ref="A8:Q8"/>
    <mergeCell ref="H21:L21"/>
    <mergeCell ref="M21:M22"/>
    <mergeCell ref="N21:N22"/>
    <mergeCell ref="P21:P22"/>
    <mergeCell ref="Q21:Q22"/>
    <mergeCell ref="A10:Q10"/>
    <mergeCell ref="A11:Q11"/>
    <mergeCell ref="H16:Q16"/>
    <mergeCell ref="H17:Q17"/>
    <mergeCell ref="H18:Q18"/>
  </mergeCells>
  <conditionalFormatting sqref="M44:M46 M1:M14 M19:M42 M48:M52 M54:M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N24:N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2021-10-18T12:39:07Z</dcterms:modified>
</cp:coreProperties>
</file>