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20490" windowHeight="7755"/>
  </bookViews>
  <sheets>
    <sheet name="итог Ж" sheetId="14" r:id="rId1"/>
  </sheets>
  <definedNames>
    <definedName name="_xlnm.Print_Titles" localSheetId="0">'итог Ж'!$21:$22</definedName>
    <definedName name="_xlnm.Print_Area" localSheetId="0">'итог Ж'!$A$1:$T$76</definedName>
  </definedNames>
  <calcPr calcId="152511"/>
</workbook>
</file>

<file path=xl/calcChain.xml><?xml version="1.0" encoding="utf-8"?>
<calcChain xmlns="http://schemas.openxmlformats.org/spreadsheetml/2006/main">
  <c r="T67" i="14" l="1"/>
  <c r="T66" i="14"/>
  <c r="T65" i="14"/>
  <c r="T64" i="14"/>
  <c r="T63" i="14"/>
  <c r="T62" i="14"/>
  <c r="T61" i="14"/>
  <c r="H68" i="14"/>
  <c r="H67" i="14"/>
  <c r="H66" i="14"/>
  <c r="H63" i="14" s="1"/>
  <c r="H62" i="14" s="1"/>
  <c r="H65" i="14"/>
  <c r="H64" i="14"/>
  <c r="P76" i="14"/>
  <c r="J76" i="14"/>
  <c r="E76" i="14"/>
  <c r="R23" i="14"/>
  <c r="Q25" i="14"/>
  <c r="R25" i="14"/>
  <c r="Q26" i="14"/>
  <c r="R26" i="14"/>
  <c r="Q27" i="14"/>
  <c r="R27" i="14"/>
  <c r="Q28" i="14"/>
  <c r="R28" i="14"/>
  <c r="Q29" i="14"/>
  <c r="R29" i="14"/>
  <c r="Q30" i="14"/>
  <c r="R30" i="14"/>
  <c r="Q31" i="14"/>
  <c r="R31" i="14"/>
  <c r="Q32" i="14"/>
  <c r="R32" i="14"/>
  <c r="Q33" i="14"/>
  <c r="R33" i="14"/>
  <c r="Q34" i="14"/>
  <c r="R34" i="14"/>
  <c r="Q35" i="14"/>
  <c r="R35" i="14"/>
  <c r="Q36" i="14"/>
  <c r="R36" i="14"/>
  <c r="Q37" i="14"/>
  <c r="R37" i="14"/>
  <c r="Q38" i="14"/>
  <c r="R38" i="14"/>
  <c r="Q39" i="14"/>
  <c r="R39" i="14"/>
  <c r="Q40" i="14"/>
  <c r="R40" i="14"/>
  <c r="Q41" i="14"/>
  <c r="R41" i="14"/>
  <c r="Q42" i="14"/>
  <c r="R42" i="14"/>
  <c r="Q43" i="14"/>
  <c r="R43" i="14"/>
  <c r="Q44" i="14"/>
  <c r="R44" i="14"/>
  <c r="Q45" i="14"/>
  <c r="R45" i="14"/>
  <c r="Q46" i="14"/>
  <c r="R46" i="14"/>
  <c r="Q47" i="14"/>
  <c r="R47" i="14"/>
  <c r="Q48" i="14"/>
  <c r="R48" i="14"/>
  <c r="Q49" i="14"/>
  <c r="R49" i="14"/>
  <c r="Q50" i="14"/>
  <c r="R50" i="14"/>
  <c r="Q51" i="14"/>
  <c r="R51" i="14"/>
  <c r="Q52" i="14"/>
  <c r="R52" i="14"/>
  <c r="R24" i="14"/>
  <c r="Q24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</calcChain>
</file>

<file path=xl/sharedStrings.xml><?xml version="1.0" encoding="utf-8"?>
<sst xmlns="http://schemas.openxmlformats.org/spreadsheetml/2006/main" count="190" uniqueCount="114">
  <si>
    <t>ИНФОРМАЦИЯ О ЖЮРИ И ГСК СОРЕВНОВАНИЙ:</t>
  </si>
  <si>
    <t>ТЕХНИЧЕСКИЙ ДЕЛЕГАТ ФВСР:</t>
  </si>
  <si>
    <t>НОМЕР</t>
  </si>
  <si>
    <t>ФАМИЛИЯ ИМЯ</t>
  </si>
  <si>
    <t>МС</t>
  </si>
  <si>
    <t>КМС</t>
  </si>
  <si>
    <t>ГЛАВНЫЙ СУДЬЯ</t>
  </si>
  <si>
    <t>ТЕХНИЧЕСКИЕ ДАННЫЕ ТРАССЫ:</t>
  </si>
  <si>
    <t>МЕСТО</t>
  </si>
  <si>
    <t>ВЫПОЛНЕНИЕ НТУ ЕВСК</t>
  </si>
  <si>
    <t>ПРИМЕЧАНИЕ</t>
  </si>
  <si>
    <t>ПЕЧЕРСКИХ Анастасия</t>
  </si>
  <si>
    <t>СЫРАДОЕВА Маргарита</t>
  </si>
  <si>
    <t>СЪЕДИНА Александра</t>
  </si>
  <si>
    <t>ФАДЕЕВА Екатерина</t>
  </si>
  <si>
    <t>ЖАПАРОВА Регина</t>
  </si>
  <si>
    <t>Хабаровский край</t>
  </si>
  <si>
    <t>ОШУРКОВА Елизавета</t>
  </si>
  <si>
    <t>БУНЕЕВА Дарья</t>
  </si>
  <si>
    <t>Иркутская область</t>
  </si>
  <si>
    <t>КУЗНЕЦОВА Ирина</t>
  </si>
  <si>
    <t>ПРОЗОРОВА Елизавета</t>
  </si>
  <si>
    <t>АРЧИБАСОВА Елизавета</t>
  </si>
  <si>
    <t>КРЫЛОВА Седа</t>
  </si>
  <si>
    <t>ЧУРЕНКОВА Таисия</t>
  </si>
  <si>
    <t>МЯЛИЦИНА Ника</t>
  </si>
  <si>
    <t>Удмуртская Республика</t>
  </si>
  <si>
    <t>МЯЛИЦИНА Яна</t>
  </si>
  <si>
    <t>ЧЕРНЫШОВА Галина</t>
  </si>
  <si>
    <t>НОВИКОВА Кристина</t>
  </si>
  <si>
    <t>КУРАКИНА Анна</t>
  </si>
  <si>
    <t>СЕМЕНЦОВА Ксения</t>
  </si>
  <si>
    <t>ТЕРРИТОРИАЛЬНАЯ ПРИНАДЛЕЖНОСТЬ</t>
  </si>
  <si>
    <t>РЕЗУЛЬТАТ</t>
  </si>
  <si>
    <t>ОТСТАВАНИЕ</t>
  </si>
  <si>
    <t>ГЛАВНЫЙ СУДЬЯ:</t>
  </si>
  <si>
    <t>ГЛАВНЫЙ СЕКРЕТАРЬ:</t>
  </si>
  <si>
    <t>СУДЬЯ НА ФИНИШЕ:</t>
  </si>
  <si>
    <t>ГЛАВНЫЙ СЕКРЕТАРЬ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</si>
  <si>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</si>
  <si>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</si>
  <si>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Удмуртской Республики</t>
  </si>
  <si>
    <t>Самарская область</t>
  </si>
  <si>
    <t>Министерство по физической культуре и спорту Удмуртской Республики</t>
  </si>
  <si>
    <t>БАЛАЕВА Софья</t>
  </si>
  <si>
    <t>МАЛЬКОВА Дарья</t>
  </si>
  <si>
    <t>УВАРОВА Марина</t>
  </si>
  <si>
    <t>ЕМЕЛЬЯНЕНКО Олеся</t>
  </si>
  <si>
    <t>ФОМИНА Дарья</t>
  </si>
  <si>
    <t>САБЛИНА Валерия</t>
  </si>
  <si>
    <t>Новосибирская область</t>
  </si>
  <si>
    <t>МАЛЕРВЕЙН Любовь</t>
  </si>
  <si>
    <t>Омская  область</t>
  </si>
  <si>
    <t>КАНЕЕВА Дарья</t>
  </si>
  <si>
    <t>МАНАННИКОВА Анастасия</t>
  </si>
  <si>
    <t>Республика  Адыгея</t>
  </si>
  <si>
    <t>по велосипедному спорту</t>
  </si>
  <si>
    <t>КОД UCI</t>
  </si>
  <si>
    <t>ГОД РОЖД.</t>
  </si>
  <si>
    <t>РАЗРЯД,
ЗВАНИЕ</t>
  </si>
  <si>
    <t>СКОРОСТЬ км/ч</t>
  </si>
  <si>
    <t>ПОГОДНЫЕ УСЛОВИЯ</t>
  </si>
  <si>
    <t>СТАТИСТИКА ГОНКИ</t>
  </si>
  <si>
    <t>СУДЬЯ НА ФИНИШЕ</t>
  </si>
  <si>
    <t xml:space="preserve">ИВАНОВА Кристина                              </t>
  </si>
  <si>
    <t>Челябинская область</t>
  </si>
  <si>
    <t>Краснодарский край</t>
  </si>
  <si>
    <t>ЧИРКОВА София</t>
  </si>
  <si>
    <t>СТЕПАНОВА Дарья</t>
  </si>
  <si>
    <t>ДМИТРОЦ Карина</t>
  </si>
  <si>
    <t>БОГДАНОВА Диана</t>
  </si>
  <si>
    <t>ЗАХАРКИНА Валерия</t>
  </si>
  <si>
    <t>КУЦЕНКО Анастасия</t>
  </si>
  <si>
    <t>ЛУКАШЕНКО Анастасия</t>
  </si>
  <si>
    <t>ГОЛЯЕВА Валерия</t>
  </si>
  <si>
    <t>Женщины</t>
  </si>
  <si>
    <t>ИТОГОВЫЙ ПРОТОКОЛ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</si>
  <si>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</si>
  <si>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НАЧАЛО ГОНКИ:</t>
  </si>
  <si>
    <t>ОКОНЧАНИЕ ГОНКИ:</t>
  </si>
  <si>
    <t>4</t>
  </si>
  <si>
    <t>1 этап</t>
  </si>
  <si>
    <t>2 этап</t>
  </si>
  <si>
    <t>3 этап</t>
  </si>
  <si>
    <t>4 этап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</si>
  <si>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06 - 11 АВГУСТА 2022 ГОДА</t>
    </r>
  </si>
  <si>
    <t>НФ</t>
  </si>
  <si>
    <t xml:space="preserve">    Шоссе - многодневная гонка</t>
  </si>
  <si>
    <t>№ ВРВС: 0080671811Я</t>
  </si>
  <si>
    <t>№ ЕКП 2022: 5044</t>
  </si>
  <si>
    <t>ХАРИН В.В. (ВК, г. ИЖЕВСК)</t>
  </si>
  <si>
    <t>САДРОВ Е.В. (1К, г. ИЖЕВСК)</t>
  </si>
  <si>
    <t>ЖДАНОВ В.С. (1К, г. ИЖЕВСК)</t>
  </si>
  <si>
    <t>РЕЗУЛЬТАТ И МЕСТО НА ЭТАПАХ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</si>
  <si>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</si>
  <si>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</si>
  <si>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</si>
  <si>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</si>
  <si>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</si>
  <si>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</si>
  <si>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Лимит времени</t>
  </si>
  <si>
    <t>1 СР</t>
  </si>
  <si>
    <t>Н. финишировало</t>
  </si>
  <si>
    <t>2 СР</t>
  </si>
  <si>
    <t>Дисквалифицировано</t>
  </si>
  <si>
    <t>3 СР</t>
  </si>
  <si>
    <t>Н. стартовало</t>
  </si>
  <si>
    <t>ТЕХНИЧЕСКИЙ ДЕЛЕГАТ</t>
  </si>
  <si>
    <t>Санкт-Петербург</t>
  </si>
  <si>
    <t>Москва</t>
  </si>
  <si>
    <t>МАКСИМАЛЬНЫЙ ПЕРЕПАД (HD):</t>
  </si>
  <si>
    <t>СУММА ПОЛОЖИТЕЛЬНЫХ ПЕРЕПАДОВ ВЫСОТЫ НА ДИСТАНЦИИ (ТС):</t>
  </si>
  <si>
    <t>ДИСТАНЦИЯ: ЭТАПОВ</t>
  </si>
  <si>
    <t>ЧЕМПИОНАТ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</si>
</sst>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0&quot; км&quot;"/>
    <numFmt numFmtId="167" formatCode="yyyy"/>
    <numFmt numFmtId="168" formatCode="h:mm:ss.0"/>
    <numFmt numFmtId="169" formatCode="0.000"/>
    <numFmt numFmtId="172" formatCode="[$-F400]h:mm:ss\ AM/PM"/>
    <numFmt numFmtId="173" formatCode="h:mm:ss.00"/>
    <numFmt numFmtId="175" formatCode="dd/mm/yyyy"/>
  </numFmts>
  <fonts count="47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79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" fillId="0" borderId="0"/>
    <xf numFmtId="0" fontId="42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3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59">
    <xf numFmtId="0" fontId="0" fillId="0" borderId="0" xfId="0">
      <alignment vertical="top" wrapText="1"/>
    </xf>
    <xf numFmtId="0" fontId="27" fillId="0" borderId="0" xfId="44" applyFont="1" applyBorder="1" applyAlignment="1">
      <alignment vertical="center"/>
    </xf>
    <xf numFmtId="0" fontId="29" fillId="0" borderId="0" xfId="44" applyFont="1" applyBorder="1" applyAlignment="1">
      <alignment vertical="center"/>
    </xf>
    <xf numFmtId="0" fontId="33" fillId="0" borderId="18" xfId="44" applyFont="1" applyBorder="1" applyAlignment="1">
      <alignment vertical="center"/>
    </xf>
    <xf numFmtId="0" fontId="26" fillId="0" borderId="19" xfId="44" applyFont="1" applyBorder="1" applyAlignment="1">
      <alignment horizontal="center" vertical="center"/>
    </xf>
    <xf numFmtId="0" fontId="22" fillId="0" borderId="19" xfId="44" applyBorder="1"/>
    <xf numFmtId="0" fontId="26" fillId="0" borderId="19" xfId="44" applyFont="1" applyBorder="1" applyAlignment="1">
      <alignment vertical="center"/>
    </xf>
    <xf numFmtId="0" fontId="26" fillId="0" borderId="19" xfId="44" applyFont="1" applyBorder="1" applyAlignment="1">
      <alignment horizontal="right" vertical="center"/>
    </xf>
    <xf numFmtId="0" fontId="36" fillId="0" borderId="19" xfId="44" applyFont="1" applyBorder="1" applyAlignment="1">
      <alignment horizontal="right" vertical="center"/>
    </xf>
    <xf numFmtId="0" fontId="36" fillId="0" borderId="20" xfId="44" applyFont="1" applyBorder="1" applyAlignment="1">
      <alignment horizontal="right" vertical="center"/>
    </xf>
    <xf numFmtId="0" fontId="35" fillId="0" borderId="21" xfId="44" applyFont="1" applyFill="1" applyBorder="1" applyAlignment="1">
      <alignment horizontal="left" vertical="center"/>
    </xf>
    <xf numFmtId="0" fontId="26" fillId="0" borderId="22" xfId="44" applyFont="1" applyBorder="1" applyAlignment="1">
      <alignment horizontal="center" vertical="center"/>
    </xf>
    <xf numFmtId="0" fontId="26" fillId="0" borderId="22" xfId="44" applyFont="1" applyBorder="1" applyAlignment="1">
      <alignment vertical="center"/>
    </xf>
    <xf numFmtId="0" fontId="26" fillId="0" borderId="22" xfId="44" applyFont="1" applyBorder="1" applyAlignment="1">
      <alignment horizontal="right" vertical="center"/>
    </xf>
    <xf numFmtId="0" fontId="36" fillId="0" borderId="22" xfId="44" applyFont="1" applyBorder="1" applyAlignment="1">
      <alignment horizontal="right" vertical="center"/>
    </xf>
    <xf numFmtId="0" fontId="27" fillId="0" borderId="16" xfId="44" applyFont="1" applyBorder="1" applyAlignment="1">
      <alignment vertical="center"/>
    </xf>
    <xf numFmtId="0" fontId="27" fillId="0" borderId="0" xfId="44" applyFont="1" applyBorder="1" applyAlignment="1">
      <alignment horizontal="center" vertical="center"/>
    </xf>
    <xf numFmtId="0" fontId="22" fillId="0" borderId="0" xfId="44" applyBorder="1"/>
    <xf numFmtId="0" fontId="27" fillId="0" borderId="0" xfId="44" applyFont="1" applyBorder="1" applyAlignment="1">
      <alignment horizontal="right" vertical="center"/>
    </xf>
    <xf numFmtId="0" fontId="27" fillId="0" borderId="17" xfId="44" applyFont="1" applyBorder="1" applyAlignment="1">
      <alignment horizontal="right" vertical="center"/>
    </xf>
    <xf numFmtId="0" fontId="35" fillId="0" borderId="24" xfId="44" applyFont="1" applyFill="1" applyBorder="1" applyAlignment="1">
      <alignment vertical="center"/>
    </xf>
    <xf numFmtId="0" fontId="35" fillId="0" borderId="11" xfId="44" applyFont="1" applyFill="1" applyBorder="1" applyAlignment="1">
      <alignment horizontal="center" vertical="center"/>
    </xf>
    <xf numFmtId="0" fontId="35" fillId="0" borderId="11" xfId="44" applyFont="1" applyFill="1" applyBorder="1" applyAlignment="1">
      <alignment vertical="center"/>
    </xf>
    <xf numFmtId="0" fontId="26" fillId="0" borderId="11" xfId="44" applyFont="1" applyFill="1" applyBorder="1" applyAlignment="1">
      <alignment vertical="center"/>
    </xf>
    <xf numFmtId="0" fontId="26" fillId="0" borderId="11" xfId="44" applyFont="1" applyFill="1" applyBorder="1" applyAlignment="1">
      <alignment horizontal="right" vertical="center"/>
    </xf>
    <xf numFmtId="0" fontId="35" fillId="0" borderId="10" xfId="44" applyFont="1" applyBorder="1" applyAlignment="1">
      <alignment horizontal="left" vertical="center"/>
    </xf>
    <xf numFmtId="0" fontId="26" fillId="0" borderId="11" xfId="44" applyFont="1" applyBorder="1" applyAlignment="1">
      <alignment horizontal="right" vertical="center"/>
    </xf>
    <xf numFmtId="166" fontId="26" fillId="0" borderId="25" xfId="44" applyNumberFormat="1" applyFont="1" applyFill="1" applyBorder="1" applyAlignment="1">
      <alignment horizontal="right" vertical="center"/>
    </xf>
    <xf numFmtId="0" fontId="35" fillId="0" borderId="24" xfId="44" applyFont="1" applyBorder="1" applyAlignment="1">
      <alignment vertical="center"/>
    </xf>
    <xf numFmtId="0" fontId="27" fillId="0" borderId="11" xfId="44" applyFont="1" applyBorder="1" applyAlignment="1">
      <alignment vertical="center"/>
    </xf>
    <xf numFmtId="0" fontId="26" fillId="0" borderId="12" xfId="44" applyFont="1" applyFill="1" applyBorder="1" applyAlignment="1">
      <alignment horizontal="right" vertical="center"/>
    </xf>
    <xf numFmtId="0" fontId="27" fillId="0" borderId="17" xfId="44" applyFont="1" applyBorder="1" applyAlignment="1">
      <alignment vertical="center"/>
    </xf>
    <xf numFmtId="0" fontId="37" fillId="0" borderId="0" xfId="44" applyFont="1" applyBorder="1" applyAlignment="1">
      <alignment vertical="center"/>
    </xf>
    <xf numFmtId="0" fontId="32" fillId="0" borderId="26" xfId="44" applyFont="1" applyFill="1" applyBorder="1" applyAlignment="1">
      <alignment horizontal="center" vertical="center" wrapText="1"/>
    </xf>
    <xf numFmtId="0" fontId="38" fillId="0" borderId="27" xfId="44" applyFont="1" applyFill="1" applyBorder="1" applyAlignment="1">
      <alignment horizontal="center" vertical="center"/>
    </xf>
    <xf numFmtId="0" fontId="39" fillId="0" borderId="27" xfId="45" applyFont="1" applyFill="1" applyBorder="1" applyAlignment="1">
      <alignment vertical="center" wrapText="1"/>
    </xf>
    <xf numFmtId="167" fontId="38" fillId="0" borderId="27" xfId="44" applyNumberFormat="1" applyFont="1" applyFill="1" applyBorder="1" applyAlignment="1">
      <alignment horizontal="center" vertical="center" wrapText="1"/>
    </xf>
    <xf numFmtId="168" fontId="38" fillId="0" borderId="27" xfId="44" applyNumberFormat="1" applyFont="1" applyFill="1" applyBorder="1" applyAlignment="1">
      <alignment horizontal="center" vertical="center"/>
    </xf>
    <xf numFmtId="169" fontId="38" fillId="0" borderId="27" xfId="44" applyNumberFormat="1" applyFont="1" applyFill="1" applyBorder="1" applyAlignment="1">
      <alignment horizontal="center" vertical="center"/>
    </xf>
    <xf numFmtId="0" fontId="41" fillId="0" borderId="0" xfId="44" applyFont="1" applyBorder="1" applyAlignment="1">
      <alignment vertical="center"/>
    </xf>
    <xf numFmtId="0" fontId="26" fillId="0" borderId="16" xfId="44" applyFont="1" applyBorder="1" applyAlignment="1">
      <alignment horizontal="center" vertical="center"/>
    </xf>
    <xf numFmtId="0" fontId="36" fillId="0" borderId="23" xfId="44" applyFont="1" applyBorder="1" applyAlignment="1">
      <alignment horizontal="right" vertical="center"/>
    </xf>
    <xf numFmtId="0" fontId="27" fillId="0" borderId="19" xfId="44" applyFont="1" applyBorder="1" applyAlignment="1">
      <alignment vertical="center"/>
    </xf>
    <xf numFmtId="0" fontId="38" fillId="0" borderId="27" xfId="44" applyNumberFormat="1" applyFont="1" applyFill="1" applyBorder="1" applyAlignment="1">
      <alignment horizontal="center" vertical="center"/>
    </xf>
    <xf numFmtId="0" fontId="38" fillId="0" borderId="0" xfId="44" applyFont="1" applyFill="1" applyBorder="1" applyAlignment="1">
      <alignment horizontal="center" vertical="center"/>
    </xf>
    <xf numFmtId="168" fontId="38" fillId="0" borderId="0" xfId="44" applyNumberFormat="1" applyFont="1" applyFill="1" applyBorder="1" applyAlignment="1">
      <alignment horizontal="center" vertical="center"/>
    </xf>
    <xf numFmtId="169" fontId="38" fillId="0" borderId="0" xfId="44" applyNumberFormat="1" applyFont="1" applyFill="1" applyBorder="1" applyAlignment="1">
      <alignment horizontal="center" vertical="center"/>
    </xf>
    <xf numFmtId="0" fontId="35" fillId="0" borderId="19" xfId="44" applyFont="1" applyBorder="1" applyAlignment="1">
      <alignment horizontal="right" vertical="center"/>
    </xf>
    <xf numFmtId="0" fontId="35" fillId="0" borderId="22" xfId="44" applyFont="1" applyBorder="1" applyAlignment="1">
      <alignment horizontal="right" vertical="center"/>
    </xf>
    <xf numFmtId="0" fontId="35" fillId="0" borderId="11" xfId="44" applyFont="1" applyBorder="1" applyAlignment="1">
      <alignment horizontal="left" vertical="center"/>
    </xf>
    <xf numFmtId="49" fontId="26" fillId="0" borderId="25" xfId="44" applyNumberFormat="1" applyFont="1" applyFill="1" applyBorder="1" applyAlignment="1">
      <alignment horizontal="right" vertical="center"/>
    </xf>
    <xf numFmtId="173" fontId="38" fillId="0" borderId="27" xfId="44" applyNumberFormat="1" applyFont="1" applyFill="1" applyBorder="1" applyAlignment="1">
      <alignment horizontal="center" vertical="center"/>
    </xf>
    <xf numFmtId="0" fontId="44" fillId="0" borderId="27" xfId="44" applyNumberFormat="1" applyFont="1" applyFill="1" applyBorder="1" applyAlignment="1" applyProtection="1">
      <alignment horizontal="center" vertical="center"/>
    </xf>
    <xf numFmtId="0" fontId="38" fillId="0" borderId="28" xfId="44" applyNumberFormat="1" applyFont="1" applyFill="1" applyBorder="1" applyAlignment="1" applyProtection="1">
      <alignment horizontal="center" vertical="center"/>
    </xf>
    <xf numFmtId="0" fontId="45" fillId="0" borderId="27" xfId="44" applyNumberFormat="1" applyFont="1" applyFill="1" applyBorder="1" applyAlignment="1" applyProtection="1">
      <alignment horizontal="center" vertical="center"/>
    </xf>
    <xf numFmtId="0" fontId="38" fillId="0" borderId="27" xfId="44" applyNumberFormat="1" applyFont="1" applyFill="1" applyBorder="1" applyAlignment="1" applyProtection="1">
      <alignment horizontal="center" vertical="center"/>
    </xf>
    <xf numFmtId="0" fontId="38" fillId="0" borderId="16" xfId="44" applyFont="1" applyFill="1" applyBorder="1" applyAlignment="1">
      <alignment horizontal="center" vertical="center"/>
    </xf>
    <xf numFmtId="0" fontId="36" fillId="0" borderId="0" xfId="44" applyFont="1" applyFill="1" applyBorder="1" applyAlignment="1">
      <alignment horizontal="left" vertical="center" wrapText="1"/>
    </xf>
    <xf numFmtId="0" fontId="40" fillId="0" borderId="0" xfId="46" applyFont="1" applyFill="1" applyBorder="1" applyAlignment="1">
      <alignment horizontal="center" vertical="center" wrapText="1"/>
    </xf>
    <xf numFmtId="167" fontId="38" fillId="0" borderId="0" xfId="44" applyNumberFormat="1" applyFont="1" applyFill="1" applyBorder="1" applyAlignment="1">
      <alignment horizontal="left" vertical="center" wrapText="1"/>
    </xf>
    <xf numFmtId="0" fontId="46" fillId="0" borderId="0" xfId="44" applyFont="1" applyFill="1" applyBorder="1" applyAlignment="1">
      <alignment vertical="center" wrapText="1"/>
    </xf>
    <xf numFmtId="0" fontId="46" fillId="0" borderId="17" xfId="44" applyFont="1" applyFill="1" applyBorder="1" applyAlignment="1">
      <alignment vertical="center" wrapText="1"/>
    </xf>
    <xf numFmtId="172" fontId="38" fillId="0" borderId="27" xfId="44" applyNumberFormat="1" applyFont="1" applyFill="1" applyBorder="1" applyAlignment="1">
      <alignment horizontal="center" vertical="center"/>
    </xf>
    <xf numFmtId="0" fontId="26" fillId="0" borderId="11" xfId="44" applyFont="1" applyBorder="1" applyAlignment="1">
      <alignment horizontal="center" vertical="center"/>
    </xf>
    <xf numFmtId="0" fontId="26" fillId="0" borderId="0" xfId="44" applyFont="1" applyBorder="1" applyAlignment="1">
      <alignment horizontal="center" vertical="center"/>
    </xf>
    <xf numFmtId="0" fontId="28" fillId="0" borderId="0" xfId="44" applyNumberFormat="1" applyFont="1" applyBorder="1" applyAlignment="1">
      <alignment horizontal="center" vertical="center"/>
    </xf>
    <xf numFmtId="0" fontId="26" fillId="0" borderId="0" xfId="44" applyFont="1" applyBorder="1" applyAlignment="1">
      <alignment horizontal="center" vertical="center"/>
    </xf>
    <xf numFmtId="0" fontId="30" fillId="0" borderId="0" xfId="44" applyNumberFormat="1" applyFont="1" applyBorder="1" applyAlignment="1">
      <alignment horizontal="center" vertical="center"/>
    </xf>
    <xf numFmtId="0" fontId="31" fillId="0" borderId="13" xfId="44" applyFont="1" applyBorder="1" applyAlignment="1">
      <alignment horizontal="center" vertical="center"/>
    </xf>
    <xf numFmtId="0" fontId="31" fillId="0" borderId="14" xfId="44" applyFont="1" applyBorder="1" applyAlignment="1">
      <alignment horizontal="center" vertical="center"/>
    </xf>
    <xf numFmtId="0" fontId="31" fillId="0" borderId="15" xfId="44" applyFont="1" applyBorder="1" applyAlignment="1">
      <alignment horizontal="center" vertical="center"/>
    </xf>
    <xf numFmtId="0" fontId="32" fillId="0" borderId="16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  <xf numFmtId="0" fontId="35" fillId="33" borderId="24" xfId="44" applyFont="1" applyFill="1" applyBorder="1" applyAlignment="1">
      <alignment horizontal="center" vertical="center"/>
    </xf>
    <xf numFmtId="0" fontId="35" fillId="33" borderId="11" xfId="44" applyFont="1" applyFill="1" applyBorder="1" applyAlignment="1">
      <alignment horizontal="center" vertical="center"/>
    </xf>
    <xf numFmtId="0" fontId="35" fillId="33" borderId="12" xfId="44" applyFont="1" applyFill="1" applyBorder="1" applyAlignment="1">
      <alignment horizontal="center" vertical="center"/>
    </xf>
    <xf numFmtId="0" fontId="35" fillId="33" borderId="10" xfId="44" applyFont="1" applyFill="1" applyBorder="1" applyAlignment="1">
      <alignment horizontal="center" vertical="center"/>
    </xf>
    <xf numFmtId="0" fontId="35" fillId="33" borderId="25" xfId="44" applyFont="1" applyFill="1" applyBorder="1" applyAlignment="1">
      <alignment horizontal="center" vertical="center"/>
    </xf>
    <xf numFmtId="0" fontId="36" fillId="33" borderId="24" xfId="44" applyFont="1" applyFill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6" fillId="33" borderId="25" xfId="44" applyFont="1" applyFill="1" applyBorder="1" applyAlignment="1">
      <alignment horizontal="center" vertical="center"/>
    </xf>
    <xf numFmtId="0" fontId="27" fillId="0" borderId="0" xfId="44" applyFont="1" applyBorder="1" applyAlignment="1">
      <alignment horizontal="center" vertical="center"/>
    </xf>
    <xf numFmtId="0" fontId="41" fillId="0" borderId="0" xfId="44" applyFont="1" applyBorder="1" applyAlignment="1">
      <alignment horizontal="center" vertical="center"/>
    </xf>
    <xf numFmtId="175" fontId="40" fillId="0" borderId="27" xfId="46" applyNumberFormat="1" applyFont="1" applyFill="1" applyBorder="1" applyAlignment="1">
      <alignment horizontal="center" vertical="center" wrapText="1"/>
    </xf>
    <xf numFmtId="0" fontId="35" fillId="33" borderId="13" xfId="44" applyFont="1" applyFill="1" applyBorder="1" applyAlignment="1">
      <alignment horizontal="center" vertical="center"/>
    </xf>
    <xf numFmtId="0" fontId="35" fillId="33" borderId="14" xfId="44" applyFont="1" applyFill="1" applyBorder="1" applyAlignment="1">
      <alignment horizontal="center" vertical="center"/>
    </xf>
    <xf numFmtId="0" fontId="35" fillId="33" borderId="14" xfId="44" applyFont="1" applyFill="1" applyBorder="1" applyAlignment="1">
      <alignment vertical="center"/>
    </xf>
    <xf numFmtId="0" fontId="35" fillId="33" borderId="15" xfId="44" applyFont="1" applyFill="1" applyBorder="1" applyAlignment="1">
      <alignment horizontal="center" vertical="center"/>
    </xf>
    <xf numFmtId="0" fontId="26" fillId="0" borderId="18" xfId="44" applyFont="1" applyBorder="1" applyAlignment="1">
      <alignment horizontal="left" vertical="center"/>
    </xf>
    <xf numFmtId="49" fontId="26" fillId="0" borderId="19" xfId="44" applyNumberFormat="1" applyFont="1" applyBorder="1" applyAlignment="1">
      <alignment horizontal="right" vertical="center"/>
    </xf>
    <xf numFmtId="49" fontId="26" fillId="0" borderId="10" xfId="44" applyNumberFormat="1" applyFont="1" applyBorder="1" applyAlignment="1">
      <alignment vertical="center"/>
    </xf>
    <xf numFmtId="0" fontId="27" fillId="0" borderId="12" xfId="0" applyNumberFormat="1" applyFont="1" applyBorder="1" applyAlignment="1">
      <alignment horizontal="center" vertical="center"/>
    </xf>
    <xf numFmtId="0" fontId="41" fillId="0" borderId="19" xfId="44" applyFont="1" applyBorder="1" applyAlignment="1">
      <alignment vertical="center"/>
    </xf>
    <xf numFmtId="49" fontId="26" fillId="0" borderId="19" xfId="44" applyNumberFormat="1" applyFont="1" applyBorder="1" applyAlignment="1">
      <alignment vertical="center"/>
    </xf>
    <xf numFmtId="46" fontId="23" fillId="0" borderId="19" xfId="44" applyNumberFormat="1" applyFont="1" applyBorder="1" applyAlignment="1">
      <alignment vertical="center"/>
    </xf>
    <xf numFmtId="21" fontId="26" fillId="0" borderId="19" xfId="44" applyNumberFormat="1" applyFont="1" applyBorder="1" applyAlignment="1">
      <alignment vertical="center"/>
    </xf>
    <xf numFmtId="168" fontId="38" fillId="0" borderId="19" xfId="44" applyNumberFormat="1" applyFont="1" applyFill="1" applyBorder="1" applyAlignment="1">
      <alignment horizontal="center" vertical="center"/>
    </xf>
    <xf numFmtId="169" fontId="38" fillId="0" borderId="19" xfId="44" applyNumberFormat="1" applyFont="1" applyFill="1" applyBorder="1" applyAlignment="1">
      <alignment horizontal="center" vertical="center"/>
    </xf>
    <xf numFmtId="0" fontId="27" fillId="0" borderId="10" xfId="42" applyFont="1" applyBorder="1" applyAlignment="1">
      <alignment vertical="center"/>
    </xf>
    <xf numFmtId="0" fontId="27" fillId="0" borderId="25" xfId="0" applyFont="1" applyBorder="1" applyAlignment="1">
      <alignment horizontal="right" vertical="center"/>
    </xf>
    <xf numFmtId="0" fontId="26" fillId="0" borderId="16" xfId="44" applyFont="1" applyBorder="1" applyAlignment="1">
      <alignment horizontal="left" vertical="center"/>
    </xf>
    <xf numFmtId="9" fontId="26" fillId="0" borderId="0" xfId="44" applyNumberFormat="1" applyFont="1" applyBorder="1" applyAlignment="1">
      <alignment horizontal="right" vertical="center"/>
    </xf>
    <xf numFmtId="49" fontId="26" fillId="0" borderId="0" xfId="44" applyNumberFormat="1" applyFont="1" applyBorder="1" applyAlignment="1">
      <alignment vertical="center"/>
    </xf>
    <xf numFmtId="46" fontId="23" fillId="0" borderId="0" xfId="44" applyNumberFormat="1" applyFont="1" applyBorder="1" applyAlignment="1">
      <alignment vertical="center"/>
    </xf>
    <xf numFmtId="21" fontId="26" fillId="0" borderId="0" xfId="44" applyNumberFormat="1" applyFont="1" applyBorder="1" applyAlignment="1">
      <alignment vertical="center"/>
    </xf>
    <xf numFmtId="0" fontId="26" fillId="0" borderId="0" xfId="44" applyFont="1" applyBorder="1" applyAlignment="1">
      <alignment horizontal="right" vertical="center"/>
    </xf>
    <xf numFmtId="2" fontId="27" fillId="0" borderId="10" xfId="0" applyNumberFormat="1" applyFont="1" applyBorder="1" applyAlignment="1">
      <alignment vertical="center"/>
    </xf>
    <xf numFmtId="0" fontId="26" fillId="0" borderId="21" xfId="44" applyFont="1" applyBorder="1" applyAlignment="1">
      <alignment horizontal="center" vertical="center"/>
    </xf>
    <xf numFmtId="0" fontId="41" fillId="0" borderId="22" xfId="44" applyFont="1" applyBorder="1" applyAlignment="1">
      <alignment vertical="center"/>
    </xf>
    <xf numFmtId="49" fontId="26" fillId="0" borderId="22" xfId="44" applyNumberFormat="1" applyFont="1" applyBorder="1" applyAlignment="1">
      <alignment vertical="center"/>
    </xf>
    <xf numFmtId="46" fontId="23" fillId="0" borderId="22" xfId="44" applyNumberFormat="1" applyFont="1" applyBorder="1" applyAlignment="1">
      <alignment vertical="center"/>
    </xf>
    <xf numFmtId="21" fontId="26" fillId="0" borderId="22" xfId="44" applyNumberFormat="1" applyFont="1" applyBorder="1" applyAlignment="1">
      <alignment vertical="center"/>
    </xf>
    <xf numFmtId="168" fontId="38" fillId="0" borderId="22" xfId="44" applyNumberFormat="1" applyFont="1" applyFill="1" applyBorder="1" applyAlignment="1">
      <alignment horizontal="center" vertical="center"/>
    </xf>
    <xf numFmtId="169" fontId="38" fillId="0" borderId="22" xfId="44" applyNumberFormat="1" applyFont="1" applyFill="1" applyBorder="1" applyAlignment="1">
      <alignment horizontal="center" vertical="center"/>
    </xf>
    <xf numFmtId="49" fontId="26" fillId="0" borderId="25" xfId="44" applyNumberFormat="1" applyFont="1" applyBorder="1" applyAlignment="1">
      <alignment vertical="center"/>
    </xf>
    <xf numFmtId="0" fontId="26" fillId="0" borderId="18" xfId="44" applyFont="1" applyBorder="1" applyAlignment="1">
      <alignment horizontal="center" vertical="center"/>
    </xf>
    <xf numFmtId="49" fontId="26" fillId="0" borderId="19" xfId="44" applyNumberFormat="1" applyFont="1" applyBorder="1" applyAlignment="1">
      <alignment horizontal="left" vertical="center"/>
    </xf>
    <xf numFmtId="0" fontId="38" fillId="0" borderId="19" xfId="44" applyNumberFormat="1" applyFont="1" applyFill="1" applyBorder="1" applyAlignment="1" applyProtection="1">
      <alignment horizontal="center" vertical="center"/>
    </xf>
    <xf numFmtId="0" fontId="38" fillId="0" borderId="20" xfId="44" applyNumberFormat="1" applyFont="1" applyFill="1" applyBorder="1" applyAlignment="1" applyProtection="1">
      <alignment horizontal="center" vertical="center"/>
    </xf>
    <xf numFmtId="0" fontId="27" fillId="0" borderId="16" xfId="44" applyFont="1" applyBorder="1" applyAlignment="1">
      <alignment horizontal="center" vertical="center"/>
    </xf>
    <xf numFmtId="0" fontId="38" fillId="0" borderId="0" xfId="44" applyNumberFormat="1" applyFont="1" applyFill="1" applyBorder="1" applyAlignment="1" applyProtection="1">
      <alignment horizontal="center" vertical="center"/>
    </xf>
    <xf numFmtId="0" fontId="38" fillId="0" borderId="17" xfId="44" applyNumberFormat="1" applyFont="1" applyFill="1" applyBorder="1" applyAlignment="1" applyProtection="1">
      <alignment horizontal="center" vertical="center"/>
    </xf>
    <xf numFmtId="0" fontId="27" fillId="0" borderId="16" xfId="44" applyFont="1" applyBorder="1" applyAlignment="1">
      <alignment horizontal="center" vertical="center"/>
    </xf>
    <xf numFmtId="46" fontId="23" fillId="0" borderId="0" xfId="44" applyNumberFormat="1" applyFont="1" applyBorder="1" applyAlignment="1">
      <alignment horizontal="center" vertical="center"/>
    </xf>
    <xf numFmtId="21" fontId="27" fillId="0" borderId="0" xfId="44" applyNumberFormat="1" applyFont="1" applyBorder="1" applyAlignment="1">
      <alignment horizontal="center" vertical="center"/>
    </xf>
    <xf numFmtId="0" fontId="38" fillId="0" borderId="29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38" fillId="0" borderId="31" xfId="44" applyFont="1" applyBorder="1" applyAlignment="1">
      <alignment horizontal="center" vertical="center"/>
    </xf>
    <xf numFmtId="2" fontId="38" fillId="0" borderId="27" xfId="0" applyNumberFormat="1" applyFont="1" applyBorder="1" applyAlignment="1">
      <alignment horizontal="center" vertical="center"/>
    </xf>
    <xf numFmtId="0" fontId="23" fillId="33" borderId="32" xfId="44" applyFont="1" applyFill="1" applyBorder="1" applyAlignment="1">
      <alignment horizontal="center" vertical="center"/>
    </xf>
    <xf numFmtId="0" fontId="23" fillId="33" borderId="33" xfId="43" applyFont="1" applyFill="1" applyBorder="1" applyAlignment="1">
      <alignment horizontal="center" vertical="center" wrapText="1"/>
    </xf>
    <xf numFmtId="0" fontId="23" fillId="33" borderId="33" xfId="44" applyFont="1" applyFill="1" applyBorder="1" applyAlignment="1">
      <alignment horizontal="center" vertical="center" wrapText="1"/>
    </xf>
    <xf numFmtId="0" fontId="23" fillId="33" borderId="34" xfId="44" applyFont="1" applyFill="1" applyBorder="1" applyAlignment="1">
      <alignment horizontal="center" vertical="center" wrapText="1"/>
    </xf>
    <xf numFmtId="0" fontId="23" fillId="33" borderId="26" xfId="44" applyFont="1" applyFill="1" applyBorder="1" applyAlignment="1">
      <alignment horizontal="center" vertical="center"/>
    </xf>
    <xf numFmtId="0" fontId="23" fillId="33" borderId="27" xfId="43" applyFont="1" applyFill="1" applyBorder="1" applyAlignment="1">
      <alignment horizontal="center" vertical="center" wrapText="1"/>
    </xf>
    <xf numFmtId="0" fontId="23" fillId="33" borderId="27" xfId="44" applyFont="1" applyFill="1" applyBorder="1" applyAlignment="1">
      <alignment horizontal="center" vertical="center" wrapText="1"/>
    </xf>
    <xf numFmtId="0" fontId="23" fillId="33" borderId="28" xfId="44" applyFont="1" applyFill="1" applyBorder="1" applyAlignment="1">
      <alignment horizontal="center" vertical="center" wrapText="1"/>
    </xf>
    <xf numFmtId="0" fontId="40" fillId="0" borderId="27" xfId="46" applyFont="1" applyFill="1" applyBorder="1" applyAlignment="1">
      <alignment horizontal="center" vertical="center" wrapText="1"/>
    </xf>
    <xf numFmtId="0" fontId="32" fillId="0" borderId="35" xfId="44" applyFont="1" applyFill="1" applyBorder="1" applyAlignment="1">
      <alignment horizontal="center" vertical="center" wrapText="1"/>
    </xf>
    <xf numFmtId="0" fontId="38" fillId="0" borderId="36" xfId="44" applyFont="1" applyFill="1" applyBorder="1" applyAlignment="1">
      <alignment horizontal="center" vertical="center"/>
    </xf>
    <xf numFmtId="0" fontId="39" fillId="0" borderId="36" xfId="45" applyFont="1" applyFill="1" applyBorder="1" applyAlignment="1">
      <alignment vertical="center" wrapText="1"/>
    </xf>
    <xf numFmtId="175" fontId="40" fillId="0" borderId="36" xfId="46" applyNumberFormat="1" applyFont="1" applyFill="1" applyBorder="1" applyAlignment="1">
      <alignment horizontal="center" vertical="center" wrapText="1"/>
    </xf>
    <xf numFmtId="167" fontId="38" fillId="0" borderId="36" xfId="44" applyNumberFormat="1" applyFont="1" applyFill="1" applyBorder="1" applyAlignment="1">
      <alignment horizontal="center" vertical="center" wrapText="1"/>
    </xf>
    <xf numFmtId="0" fontId="40" fillId="0" borderId="36" xfId="46" applyFont="1" applyFill="1" applyBorder="1" applyAlignment="1">
      <alignment horizontal="center" vertical="center" wrapText="1"/>
    </xf>
    <xf numFmtId="172" fontId="38" fillId="0" borderId="36" xfId="44" applyNumberFormat="1" applyFont="1" applyFill="1" applyBorder="1" applyAlignment="1">
      <alignment horizontal="center" vertical="center"/>
    </xf>
    <xf numFmtId="0" fontId="38" fillId="0" borderId="36" xfId="44" applyNumberFormat="1" applyFont="1" applyFill="1" applyBorder="1" applyAlignment="1">
      <alignment horizontal="center" vertical="center"/>
    </xf>
    <xf numFmtId="168" fontId="38" fillId="0" borderId="36" xfId="44" applyNumberFormat="1" applyFont="1" applyFill="1" applyBorder="1" applyAlignment="1">
      <alignment horizontal="center" vertical="center"/>
    </xf>
    <xf numFmtId="169" fontId="38" fillId="0" borderId="36" xfId="44" applyNumberFormat="1" applyFont="1" applyFill="1" applyBorder="1" applyAlignment="1">
      <alignment horizontal="center" vertical="center"/>
    </xf>
    <xf numFmtId="0" fontId="38" fillId="0" borderId="36" xfId="44" applyNumberFormat="1" applyFont="1" applyFill="1" applyBorder="1" applyAlignment="1" applyProtection="1">
      <alignment horizontal="center" vertical="center"/>
    </xf>
    <xf numFmtId="0" fontId="38" fillId="0" borderId="37" xfId="44" applyNumberFormat="1" applyFont="1" applyFill="1" applyBorder="1" applyAlignment="1" applyProtection="1">
      <alignment horizontal="center" vertical="center"/>
    </xf>
    <xf numFmtId="0" fontId="35" fillId="0" borderId="29" xfId="44" applyFont="1" applyBorder="1" applyAlignment="1">
      <alignment vertical="center"/>
    </xf>
    <xf numFmtId="0" fontId="26" fillId="0" borderId="30" xfId="44" applyFont="1" applyBorder="1" applyAlignment="1">
      <alignment horizontal="center" vertical="center"/>
    </xf>
    <xf numFmtId="0" fontId="26" fillId="0" borderId="30" xfId="44" applyFont="1" applyBorder="1" applyAlignment="1">
      <alignment horizontal="right" vertical="center"/>
    </xf>
    <xf numFmtId="0" fontId="27" fillId="0" borderId="30" xfId="44" applyFont="1" applyBorder="1" applyAlignment="1">
      <alignment vertical="center"/>
    </xf>
    <xf numFmtId="0" fontId="35" fillId="0" borderId="30" xfId="44" applyFont="1" applyBorder="1" applyAlignment="1">
      <alignment horizontal="left" vertical="center"/>
    </xf>
    <xf numFmtId="49" fontId="26" fillId="0" borderId="31" xfId="44" applyNumberFormat="1" applyFont="1" applyFill="1" applyBorder="1" applyAlignment="1">
      <alignment horizontal="right" vertical="center"/>
    </xf>
    <xf numFmtId="0" fontId="23" fillId="0" borderId="10" xfId="44" applyFont="1" applyBorder="1" applyAlignment="1">
      <alignment horizontal="left" vertical="center"/>
    </xf>
    <xf numFmtId="0" fontId="23" fillId="0" borderId="38" xfId="44" applyFont="1" applyBorder="1" applyAlignment="1">
      <alignment horizontal="left" vertical="center"/>
    </xf>
  </cellXfs>
  <cellStyles count="179">
    <cellStyle name="20% — акцент1" xfId="19" builtinId="30" customBuiltin="1"/>
    <cellStyle name="20% - Акцент1 2" xfId="47"/>
    <cellStyle name="20% - Акцент1 2 2" xfId="116"/>
    <cellStyle name="20% - Акцент1 3" xfId="48"/>
    <cellStyle name="20% - Акцент1 3 2" xfId="117"/>
    <cellStyle name="20% - Акцент1 4" xfId="88"/>
    <cellStyle name="20% - Акцент1 4 2" xfId="153"/>
    <cellStyle name="20% - Акцент1 5" xfId="102"/>
    <cellStyle name="20% - Акцент1 6" xfId="167"/>
    <cellStyle name="20% — акцент2" xfId="23" builtinId="34" customBuiltin="1"/>
    <cellStyle name="20% - Акцент2 2" xfId="49"/>
    <cellStyle name="20% - Акцент2 2 2" xfId="118"/>
    <cellStyle name="20% - Акцент2 3" xfId="50"/>
    <cellStyle name="20% - Акцент2 3 2" xfId="119"/>
    <cellStyle name="20% - Акцент2 4" xfId="90"/>
    <cellStyle name="20% - Акцент2 4 2" xfId="155"/>
    <cellStyle name="20% - Акцент2 5" xfId="104"/>
    <cellStyle name="20% - Акцент2 6" xfId="169"/>
    <cellStyle name="20% — акцент3" xfId="27" builtinId="38" customBuiltin="1"/>
    <cellStyle name="20% - Акцент3 2" xfId="51"/>
    <cellStyle name="20% - Акцент3 2 2" xfId="120"/>
    <cellStyle name="20% - Акцент3 3" xfId="52"/>
    <cellStyle name="20% - Акцент3 3 2" xfId="121"/>
    <cellStyle name="20% - Акцент3 4" xfId="92"/>
    <cellStyle name="20% - Акцент3 4 2" xfId="157"/>
    <cellStyle name="20% - Акцент3 5" xfId="106"/>
    <cellStyle name="20% - Акцент3 6" xfId="171"/>
    <cellStyle name="20% — акцент4" xfId="31" builtinId="42" customBuiltin="1"/>
    <cellStyle name="20% - Акцент4 2" xfId="53"/>
    <cellStyle name="20% - Акцент4 2 2" xfId="122"/>
    <cellStyle name="20% - Акцент4 3" xfId="54"/>
    <cellStyle name="20% - Акцент4 3 2" xfId="123"/>
    <cellStyle name="20% - Акцент4 4" xfId="94"/>
    <cellStyle name="20% - Акцент4 4 2" xfId="159"/>
    <cellStyle name="20% - Акцент4 5" xfId="108"/>
    <cellStyle name="20% - Акцент4 6" xfId="173"/>
    <cellStyle name="20% — акцент5" xfId="35" builtinId="46" customBuiltin="1"/>
    <cellStyle name="20% - Акцент5 2" xfId="55"/>
    <cellStyle name="20% - Акцент5 2 2" xfId="124"/>
    <cellStyle name="20% - Акцент5 3" xfId="56"/>
    <cellStyle name="20% - Акцент5 3 2" xfId="125"/>
    <cellStyle name="20% - Акцент5 4" xfId="96"/>
    <cellStyle name="20% - Акцент5 4 2" xfId="161"/>
    <cellStyle name="20% - Акцент5 5" xfId="110"/>
    <cellStyle name="20% - Акцент5 6" xfId="175"/>
    <cellStyle name="20% — акцент6" xfId="39" builtinId="50" customBuiltin="1"/>
    <cellStyle name="20% - Акцент6 2" xfId="57"/>
    <cellStyle name="20% - Акцент6 2 2" xfId="126"/>
    <cellStyle name="20% - Акцент6 3" xfId="58"/>
    <cellStyle name="20% - Акцент6 3 2" xfId="127"/>
    <cellStyle name="20% - Акцент6 4" xfId="98"/>
    <cellStyle name="20% - Акцент6 4 2" xfId="163"/>
    <cellStyle name="20% - Акцент6 5" xfId="112"/>
    <cellStyle name="20% - Акцент6 6" xfId="177"/>
    <cellStyle name="40% — акцент1" xfId="20" builtinId="31" customBuiltin="1"/>
    <cellStyle name="40% - Акцент1 2" xfId="59"/>
    <cellStyle name="40% - Акцент1 2 2" xfId="128"/>
    <cellStyle name="40% - Акцент1 3" xfId="60"/>
    <cellStyle name="40% - Акцент1 3 2" xfId="129"/>
    <cellStyle name="40% - Акцент1 4" xfId="89"/>
    <cellStyle name="40% - Акцент1 4 2" xfId="154"/>
    <cellStyle name="40% - Акцент1 5" xfId="103"/>
    <cellStyle name="40% - Акцент1 6" xfId="168"/>
    <cellStyle name="40% — акцент2" xfId="24" builtinId="35" customBuiltin="1"/>
    <cellStyle name="40% - Акцент2 2" xfId="61"/>
    <cellStyle name="40% - Акцент2 2 2" xfId="130"/>
    <cellStyle name="40% - Акцент2 3" xfId="62"/>
    <cellStyle name="40% - Акцент2 3 2" xfId="131"/>
    <cellStyle name="40% - Акцент2 4" xfId="91"/>
    <cellStyle name="40% - Акцент2 4 2" xfId="156"/>
    <cellStyle name="40% - Акцент2 5" xfId="105"/>
    <cellStyle name="40% - Акцент2 6" xfId="170"/>
    <cellStyle name="40% — акцент3" xfId="28" builtinId="39" customBuiltin="1"/>
    <cellStyle name="40% - Акцент3 2" xfId="63"/>
    <cellStyle name="40% - Акцент3 2 2" xfId="132"/>
    <cellStyle name="40% - Акцент3 3" xfId="64"/>
    <cellStyle name="40% - Акцент3 3 2" xfId="133"/>
    <cellStyle name="40% - Акцент3 4" xfId="93"/>
    <cellStyle name="40% - Акцент3 4 2" xfId="158"/>
    <cellStyle name="40% - Акцент3 5" xfId="107"/>
    <cellStyle name="40% - Акцент3 6" xfId="172"/>
    <cellStyle name="40% — акцент4" xfId="32" builtinId="43" customBuiltin="1"/>
    <cellStyle name="40% - Акцент4 2" xfId="65"/>
    <cellStyle name="40% - Акцент4 2 2" xfId="134"/>
    <cellStyle name="40% - Акцент4 3" xfId="66"/>
    <cellStyle name="40% - Акцент4 3 2" xfId="135"/>
    <cellStyle name="40% - Акцент4 4" xfId="95"/>
    <cellStyle name="40% - Акцент4 4 2" xfId="160"/>
    <cellStyle name="40% - Акцент4 5" xfId="109"/>
    <cellStyle name="40% - Акцент4 6" xfId="174"/>
    <cellStyle name="40% — акцент5" xfId="36" builtinId="47" customBuiltin="1"/>
    <cellStyle name="40% - Акцент5 2" xfId="67"/>
    <cellStyle name="40% - Акцент5 2 2" xfId="136"/>
    <cellStyle name="40% - Акцент5 3" xfId="68"/>
    <cellStyle name="40% - Акцент5 3 2" xfId="137"/>
    <cellStyle name="40% - Акцент5 4" xfId="97"/>
    <cellStyle name="40% - Акцент5 4 2" xfId="162"/>
    <cellStyle name="40% - Акцент5 5" xfId="111"/>
    <cellStyle name="40% - Акцент5 6" xfId="176"/>
    <cellStyle name="40% — акцент6" xfId="40" builtinId="51" customBuiltin="1"/>
    <cellStyle name="40% - Акцент6 2" xfId="69"/>
    <cellStyle name="40% - Акцент6 2 2" xfId="138"/>
    <cellStyle name="40% - Акцент6 3" xfId="70"/>
    <cellStyle name="40% - Акцент6 3 2" xfId="139"/>
    <cellStyle name="40% - Акцент6 4" xfId="99"/>
    <cellStyle name="40% - Акцент6 4 2" xfId="164"/>
    <cellStyle name="40% - Акцент6 5" xfId="113"/>
    <cellStyle name="40% - Акцент6 6" xfId="178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86"/>
    <cellStyle name="Название 3" xfId="115"/>
    <cellStyle name="Нейтральный" xfId="8" builtinId="28" customBuiltin="1"/>
    <cellStyle name="Обычный" xfId="0" builtinId="0" customBuiltin="1"/>
    <cellStyle name="Обычный 10" xfId="85"/>
    <cellStyle name="Обычный 10 2" xfId="151"/>
    <cellStyle name="Обычный 11" xfId="114"/>
    <cellStyle name="Обычный 12" xfId="71"/>
    <cellStyle name="Обычный 13" xfId="100"/>
    <cellStyle name="Обычный 14" xfId="165"/>
    <cellStyle name="Обычный 2" xfId="44"/>
    <cellStyle name="Обычный 2 2" xfId="72"/>
    <cellStyle name="Обычный 2 3" xfId="73"/>
    <cellStyle name="Обычный 3" xfId="74"/>
    <cellStyle name="Обычный 3 2" xfId="140"/>
    <cellStyle name="Обычный 4" xfId="42"/>
    <cellStyle name="Обычный 5" xfId="75"/>
    <cellStyle name="Обычный 5 2" xfId="141"/>
    <cellStyle name="Обычный 6" xfId="76"/>
    <cellStyle name="Обычный 6 2" xfId="142"/>
    <cellStyle name="Обычный 7" xfId="77"/>
    <cellStyle name="Обычный 7 2" xfId="143"/>
    <cellStyle name="Обычный 8" xfId="78"/>
    <cellStyle name="Обычный 8 2" xfId="144"/>
    <cellStyle name="Обычный 9" xfId="79"/>
    <cellStyle name="Обычный 9 2" xfId="145"/>
    <cellStyle name="Обычный_ID4938_RS 2" xfId="45"/>
    <cellStyle name="Обычный_ID4938_RS_1" xfId="46"/>
    <cellStyle name="Обычный_Стартовый протокол Смирнов_20101106_Results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80"/>
    <cellStyle name="Примечание 2 2" xfId="146"/>
    <cellStyle name="Примечание 3" xfId="81"/>
    <cellStyle name="Примечание 3 2" xfId="147"/>
    <cellStyle name="Примечание 4" xfId="82"/>
    <cellStyle name="Примечание 4 2" xfId="148"/>
    <cellStyle name="Примечание 5" xfId="83"/>
    <cellStyle name="Примечание 5 2" xfId="149"/>
    <cellStyle name="Примечание 6" xfId="84"/>
    <cellStyle name="Примечание 6 2" xfId="150"/>
    <cellStyle name="Примечание 7" xfId="87"/>
    <cellStyle name="Примечание 7 2" xfId="152"/>
    <cellStyle name="Примечание 8" xfId="101"/>
    <cellStyle name="Примечание 9" xfId="16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526676</xdr:colOff>
      <xdr:row>0</xdr:row>
      <xdr:rowOff>176894</xdr:rowOff>
    </xdr:from>
    <xdr:to>
      <xdr:col>19</xdr:col>
      <xdr:colOff>626640</xdr:colOff>
      <xdr:row>3</xdr:row>
      <xdr:rowOff>105511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8496" y="176894"/>
          <a:ext cx="1185270" cy="7091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610809</xdr:colOff>
      <xdr:row>3</xdr:row>
      <xdr:rowOff>134949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661824" cy="901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77"/>
  <sheetViews>
    <sheetView tabSelected="1" view="pageBreakPreview" zoomScale="70" zoomScaleNormal="90" zoomScaleSheetLayoutView="70" workbookViewId="0">
      <selection activeCell="R56" sqref="R56"/>
    </sheetView>
  </sheetViews>
  <sheetFormatPr defaultColWidth="9.1640625" defaultRowHeight="12.75" x14ac:dyDescent="0.2"/>
  <cols>
    <col min="1" max="1" width="7" style="1" customWidth="1"/>
    <col min="2" max="2" width="8.5" style="16" customWidth="1"/>
    <col min="3" max="3" width="17.5" style="16" customWidth="1"/>
    <col min="4" max="4" width="28.33203125" style="1" customWidth="1"/>
    <col min="5" max="5" width="15.5" style="1" customWidth="1"/>
    <col min="6" max="6" width="9.83203125" style="1" customWidth="1"/>
    <col min="7" max="7" width="27.1640625" style="1" customWidth="1"/>
    <col min="8" max="8" width="12.5" style="1" customWidth="1"/>
    <col min="9" max="9" width="5" style="1" customWidth="1"/>
    <col min="10" max="10" width="12.5" style="1" customWidth="1"/>
    <col min="11" max="11" width="5.1640625" style="1" customWidth="1"/>
    <col min="12" max="12" width="12.33203125" style="1" customWidth="1"/>
    <col min="13" max="13" width="5.83203125" style="1" customWidth="1"/>
    <col min="14" max="14" width="11.83203125" style="1" customWidth="1"/>
    <col min="15" max="15" width="5.83203125" style="1" customWidth="1"/>
    <col min="16" max="17" width="15.6640625" style="1" customWidth="1"/>
    <col min="18" max="18" width="13.6640625" style="1" customWidth="1"/>
    <col min="19" max="19" width="16.33203125" style="1" customWidth="1"/>
    <col min="20" max="20" width="14.83203125" style="1" customWidth="1"/>
    <col min="21" max="16384" width="9.1640625" style="1"/>
  </cols>
  <sheetData>
    <row r="1" spans="1:20" s="39" customFormat="1" ht="21.75" customHeight="1" x14ac:dyDescent="0.2">
      <c r="A1" s="83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s="39" customFormat="1" ht="21.75" customHeight="1" x14ac:dyDescent="0.2">
      <c r="A2" s="83" t="s">
        <v>43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s="39" customFormat="1" ht="21.75" customHeight="1" x14ac:dyDescent="0.2">
      <c r="A3" s="83" t="s">
        <v>40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s="39" customFormat="1" ht="21.75" customHeight="1" x14ac:dyDescent="0.2">
      <c r="A4" s="83" t="s">
        <v>41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s="2" customFormat="1" ht="28.5" x14ac:dyDescent="0.2">
      <c r="A6" s="65" t="s">
        <v>113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s="2" customFormat="1" ht="19.5" customHeight="1" x14ac:dyDescent="0.2">
      <c r="A7" s="67" t="s">
        <v>56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20" s="2" customFormat="1" ht="4.5" customHeight="1" thickBo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ht="19.5" customHeight="1" thickTop="1" x14ac:dyDescent="0.2">
      <c r="A9" s="68" t="s">
        <v>76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/>
    </row>
    <row r="10" spans="1:20" ht="18" customHeight="1" x14ac:dyDescent="0.2">
      <c r="A10" s="71" t="s">
        <v>87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3"/>
    </row>
    <row r="11" spans="1:20" ht="19.5" customHeight="1" x14ac:dyDescent="0.2">
      <c r="A11" s="71" t="s">
        <v>75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/>
    </row>
    <row r="12" spans="1:20" ht="15.75" x14ac:dyDescent="0.2">
      <c r="A12" s="3" t="s">
        <v>77</v>
      </c>
      <c r="B12" s="4"/>
      <c r="C12" s="4"/>
      <c r="D12" s="5"/>
      <c r="E12" s="6"/>
      <c r="F12" s="6"/>
      <c r="G12" s="47" t="s">
        <v>78</v>
      </c>
      <c r="H12" s="6"/>
      <c r="I12" s="6"/>
      <c r="J12" s="6"/>
      <c r="K12" s="6"/>
      <c r="L12" s="6"/>
      <c r="M12" s="6"/>
      <c r="N12" s="6"/>
      <c r="O12" s="6"/>
      <c r="P12" s="6"/>
      <c r="Q12" s="7"/>
      <c r="R12" s="7"/>
      <c r="S12" s="8"/>
      <c r="T12" s="9" t="s">
        <v>88</v>
      </c>
    </row>
    <row r="13" spans="1:20" ht="15.75" x14ac:dyDescent="0.2">
      <c r="A13" s="10" t="s">
        <v>85</v>
      </c>
      <c r="B13" s="11"/>
      <c r="C13" s="11"/>
      <c r="D13" s="12"/>
      <c r="E13" s="12"/>
      <c r="F13" s="12"/>
      <c r="G13" s="48" t="s">
        <v>79</v>
      </c>
      <c r="H13" s="12"/>
      <c r="I13" s="12"/>
      <c r="J13" s="12"/>
      <c r="K13" s="12"/>
      <c r="L13" s="12"/>
      <c r="M13" s="12"/>
      <c r="N13" s="12"/>
      <c r="O13" s="12"/>
      <c r="P13" s="12"/>
      <c r="Q13" s="13"/>
      <c r="R13" s="13"/>
      <c r="S13" s="14"/>
      <c r="T13" s="41" t="s">
        <v>89</v>
      </c>
    </row>
    <row r="14" spans="1:20" x14ac:dyDescent="0.2">
      <c r="A14" s="15"/>
      <c r="D14" s="17"/>
      <c r="Q14" s="18"/>
      <c r="R14" s="18"/>
      <c r="S14" s="18"/>
      <c r="T14" s="19"/>
    </row>
    <row r="15" spans="1:20" ht="15" x14ac:dyDescent="0.2">
      <c r="A15" s="74" t="s">
        <v>0</v>
      </c>
      <c r="B15" s="75"/>
      <c r="C15" s="75"/>
      <c r="D15" s="75"/>
      <c r="E15" s="75"/>
      <c r="F15" s="75"/>
      <c r="G15" s="76"/>
      <c r="H15" s="77" t="s">
        <v>7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8"/>
    </row>
    <row r="16" spans="1:20" ht="15" x14ac:dyDescent="0.2">
      <c r="A16" s="20" t="s">
        <v>1</v>
      </c>
      <c r="B16" s="21"/>
      <c r="C16" s="21"/>
      <c r="D16" s="22"/>
      <c r="E16" s="23"/>
      <c r="F16" s="22"/>
      <c r="G16" s="24"/>
      <c r="H16" s="25"/>
      <c r="I16" s="49"/>
      <c r="J16" s="49"/>
      <c r="K16" s="49"/>
      <c r="L16" s="49"/>
      <c r="M16" s="49"/>
      <c r="N16" s="49"/>
      <c r="O16" s="49"/>
      <c r="P16" s="49"/>
      <c r="Q16" s="26"/>
      <c r="R16" s="26"/>
      <c r="S16" s="63"/>
      <c r="T16" s="27"/>
    </row>
    <row r="17" spans="1:20" ht="15" x14ac:dyDescent="0.2">
      <c r="A17" s="20" t="s">
        <v>35</v>
      </c>
      <c r="B17" s="63"/>
      <c r="C17" s="63"/>
      <c r="D17" s="29"/>
      <c r="E17" s="26"/>
      <c r="F17" s="29"/>
      <c r="G17" s="24" t="s">
        <v>90</v>
      </c>
      <c r="H17" s="157" t="s">
        <v>110</v>
      </c>
      <c r="I17" s="49"/>
      <c r="J17" s="49"/>
      <c r="K17" s="49"/>
      <c r="L17" s="49"/>
      <c r="M17" s="49"/>
      <c r="N17" s="49"/>
      <c r="O17" s="49"/>
      <c r="P17" s="49"/>
      <c r="Q17" s="26"/>
      <c r="R17" s="26"/>
      <c r="S17" s="63"/>
      <c r="T17" s="50"/>
    </row>
    <row r="18" spans="1:20" ht="15" x14ac:dyDescent="0.2">
      <c r="A18" s="28" t="s">
        <v>36</v>
      </c>
      <c r="B18" s="21"/>
      <c r="C18" s="21"/>
      <c r="D18" s="26"/>
      <c r="E18" s="23"/>
      <c r="F18" s="22"/>
      <c r="G18" s="30" t="s">
        <v>91</v>
      </c>
      <c r="H18" s="157" t="s">
        <v>111</v>
      </c>
      <c r="I18" s="49"/>
      <c r="J18" s="49"/>
      <c r="K18" s="49"/>
      <c r="L18" s="49"/>
      <c r="M18" s="49"/>
      <c r="N18" s="49"/>
      <c r="O18" s="49"/>
      <c r="P18" s="49"/>
      <c r="Q18" s="26"/>
      <c r="R18" s="26"/>
      <c r="S18" s="63"/>
      <c r="T18" s="50"/>
    </row>
    <row r="19" spans="1:20" ht="15.75" thickBot="1" x14ac:dyDescent="0.25">
      <c r="A19" s="151" t="s">
        <v>37</v>
      </c>
      <c r="B19" s="152"/>
      <c r="C19" s="152"/>
      <c r="D19" s="153"/>
      <c r="E19" s="153"/>
      <c r="F19" s="154"/>
      <c r="G19" s="153" t="s">
        <v>92</v>
      </c>
      <c r="H19" s="158" t="s">
        <v>112</v>
      </c>
      <c r="I19" s="155"/>
      <c r="J19" s="155"/>
      <c r="K19" s="155"/>
      <c r="L19" s="155"/>
      <c r="M19" s="155"/>
      <c r="N19" s="155"/>
      <c r="O19" s="155"/>
      <c r="P19" s="155"/>
      <c r="Q19" s="153"/>
      <c r="R19" s="152">
        <v>337</v>
      </c>
      <c r="S19" s="152"/>
      <c r="T19" s="156" t="s">
        <v>80</v>
      </c>
    </row>
    <row r="20" spans="1:20" ht="14.25" thickTop="1" thickBot="1" x14ac:dyDescent="0.25">
      <c r="A20" s="15"/>
      <c r="T20" s="31"/>
    </row>
    <row r="21" spans="1:20" s="32" customFormat="1" ht="25.5" customHeight="1" thickTop="1" x14ac:dyDescent="0.2">
      <c r="A21" s="130" t="s">
        <v>8</v>
      </c>
      <c r="B21" s="131" t="s">
        <v>2</v>
      </c>
      <c r="C21" s="131" t="s">
        <v>57</v>
      </c>
      <c r="D21" s="131" t="s">
        <v>3</v>
      </c>
      <c r="E21" s="131" t="s">
        <v>58</v>
      </c>
      <c r="F21" s="131" t="s">
        <v>59</v>
      </c>
      <c r="G21" s="131" t="s">
        <v>32</v>
      </c>
      <c r="H21" s="131" t="s">
        <v>93</v>
      </c>
      <c r="I21" s="131"/>
      <c r="J21" s="131"/>
      <c r="K21" s="131"/>
      <c r="L21" s="131"/>
      <c r="M21" s="131"/>
      <c r="N21" s="131"/>
      <c r="O21" s="131"/>
      <c r="P21" s="131" t="s">
        <v>33</v>
      </c>
      <c r="Q21" s="131" t="s">
        <v>34</v>
      </c>
      <c r="R21" s="131" t="s">
        <v>60</v>
      </c>
      <c r="S21" s="132" t="s">
        <v>9</v>
      </c>
      <c r="T21" s="133" t="s">
        <v>10</v>
      </c>
    </row>
    <row r="22" spans="1:20" s="32" customFormat="1" ht="14.25" customHeight="1" x14ac:dyDescent="0.2">
      <c r="A22" s="134"/>
      <c r="B22" s="135"/>
      <c r="C22" s="135"/>
      <c r="D22" s="135"/>
      <c r="E22" s="135"/>
      <c r="F22" s="135"/>
      <c r="G22" s="135"/>
      <c r="H22" s="135" t="s">
        <v>81</v>
      </c>
      <c r="I22" s="135"/>
      <c r="J22" s="135" t="s">
        <v>82</v>
      </c>
      <c r="K22" s="135"/>
      <c r="L22" s="135" t="s">
        <v>83</v>
      </c>
      <c r="M22" s="135"/>
      <c r="N22" s="135" t="s">
        <v>84</v>
      </c>
      <c r="O22" s="135"/>
      <c r="P22" s="135"/>
      <c r="Q22" s="135"/>
      <c r="R22" s="135"/>
      <c r="S22" s="136"/>
      <c r="T22" s="137"/>
    </row>
    <row r="23" spans="1:20" s="39" customFormat="1" ht="30" customHeight="1" x14ac:dyDescent="0.2">
      <c r="A23" s="33">
        <v>1</v>
      </c>
      <c r="B23" s="34">
        <v>49</v>
      </c>
      <c r="C23" s="34">
        <v>10036018306</v>
      </c>
      <c r="D23" s="35" t="s">
        <v>11</v>
      </c>
      <c r="E23" s="84">
        <v>37284</v>
      </c>
      <c r="F23" s="36" t="s">
        <v>4</v>
      </c>
      <c r="G23" s="138" t="s">
        <v>108</v>
      </c>
      <c r="H23" s="62">
        <v>0.11913194444444444</v>
      </c>
      <c r="I23" s="43">
        <v>1</v>
      </c>
      <c r="J23" s="62">
        <v>9.9606481481481463E-2</v>
      </c>
      <c r="K23" s="43">
        <v>12</v>
      </c>
      <c r="L23" s="62">
        <v>9.7430555555555562E-2</v>
      </c>
      <c r="M23" s="43">
        <v>1</v>
      </c>
      <c r="N23" s="62">
        <v>0.10297453703703704</v>
      </c>
      <c r="O23" s="43">
        <v>5</v>
      </c>
      <c r="P23" s="62">
        <f>SUM(H23,J23,L23,N23)</f>
        <v>0.4191435185185185</v>
      </c>
      <c r="Q23" s="51"/>
      <c r="R23" s="129">
        <f t="shared" ref="R23:R24" si="0">IFERROR($R$19*3600/(HOUR(P23)*3600+MINUTE(P23)*60+SECOND(P23)),"")</f>
        <v>33.500856022532723</v>
      </c>
      <c r="S23" s="52" t="s">
        <v>4</v>
      </c>
      <c r="T23" s="53"/>
    </row>
    <row r="24" spans="1:20" s="39" customFormat="1" ht="30" customHeight="1" x14ac:dyDescent="0.2">
      <c r="A24" s="33">
        <v>2</v>
      </c>
      <c r="B24" s="34">
        <v>41</v>
      </c>
      <c r="C24" s="34">
        <v>10036015070</v>
      </c>
      <c r="D24" s="35" t="s">
        <v>71</v>
      </c>
      <c r="E24" s="84">
        <v>36912</v>
      </c>
      <c r="F24" s="36" t="s">
        <v>4</v>
      </c>
      <c r="G24" s="138" t="s">
        <v>109</v>
      </c>
      <c r="H24" s="62">
        <v>0.11962962962962963</v>
      </c>
      <c r="I24" s="43">
        <v>8</v>
      </c>
      <c r="J24" s="62">
        <v>9.9594907407407396E-2</v>
      </c>
      <c r="K24" s="43">
        <v>16</v>
      </c>
      <c r="L24" s="62">
        <v>9.7488425925925923E-2</v>
      </c>
      <c r="M24" s="43">
        <v>2</v>
      </c>
      <c r="N24" s="62">
        <v>0.1029513888888889</v>
      </c>
      <c r="O24" s="43">
        <v>3</v>
      </c>
      <c r="P24" s="62">
        <f>SUM(H24,J24,L24,N24)</f>
        <v>0.41966435185185186</v>
      </c>
      <c r="Q24" s="62">
        <f>P24-$P$23</f>
        <v>5.2083333333335924E-4</v>
      </c>
      <c r="R24" s="129">
        <f t="shared" si="0"/>
        <v>33.459279075539868</v>
      </c>
      <c r="S24" s="52" t="s">
        <v>4</v>
      </c>
      <c r="T24" s="53"/>
    </row>
    <row r="25" spans="1:20" s="39" customFormat="1" ht="30" customHeight="1" x14ac:dyDescent="0.2">
      <c r="A25" s="33">
        <v>3</v>
      </c>
      <c r="B25" s="34">
        <v>4</v>
      </c>
      <c r="C25" s="34">
        <v>10036064681</v>
      </c>
      <c r="D25" s="35" t="s">
        <v>29</v>
      </c>
      <c r="E25" s="84">
        <v>37700</v>
      </c>
      <c r="F25" s="36" t="s">
        <v>5</v>
      </c>
      <c r="G25" s="138" t="s">
        <v>108</v>
      </c>
      <c r="H25" s="62">
        <v>0.12092592592592592</v>
      </c>
      <c r="I25" s="43">
        <v>17</v>
      </c>
      <c r="J25" s="62">
        <v>9.9594907407407396E-2</v>
      </c>
      <c r="K25" s="43">
        <v>7</v>
      </c>
      <c r="L25" s="62">
        <v>9.7453703703703709E-2</v>
      </c>
      <c r="M25" s="43">
        <v>3</v>
      </c>
      <c r="N25" s="62">
        <v>0.10299768518518519</v>
      </c>
      <c r="O25" s="43">
        <v>7</v>
      </c>
      <c r="P25" s="62">
        <f>SUM(H25,J25,L25,N25)</f>
        <v>0.42097222222222225</v>
      </c>
      <c r="Q25" s="62">
        <f t="shared" ref="Q25:Q52" si="1">P25-$P$23</f>
        <v>1.828703703703749E-3</v>
      </c>
      <c r="R25" s="129">
        <f t="shared" ref="R25:R52" si="2">IFERROR($R$19*3600/(HOUR(P25)*3600+MINUTE(P25)*60+SECOND(P25)),"")</f>
        <v>33.355328274496863</v>
      </c>
      <c r="S25" s="52" t="s">
        <v>5</v>
      </c>
      <c r="T25" s="53"/>
    </row>
    <row r="26" spans="1:20" s="39" customFormat="1" ht="30" customHeight="1" x14ac:dyDescent="0.2">
      <c r="A26" s="33">
        <v>4</v>
      </c>
      <c r="B26" s="34">
        <v>47</v>
      </c>
      <c r="C26" s="34">
        <v>10013919985</v>
      </c>
      <c r="D26" s="35" t="s">
        <v>23</v>
      </c>
      <c r="E26" s="84">
        <v>34593</v>
      </c>
      <c r="F26" s="36" t="s">
        <v>4</v>
      </c>
      <c r="G26" s="138" t="s">
        <v>108</v>
      </c>
      <c r="H26" s="62">
        <v>0.11924768518518518</v>
      </c>
      <c r="I26" s="43">
        <v>12</v>
      </c>
      <c r="J26" s="62">
        <v>9.9421296296296285E-2</v>
      </c>
      <c r="K26" s="43">
        <v>1</v>
      </c>
      <c r="L26" s="62">
        <v>0.1002199074074074</v>
      </c>
      <c r="M26" s="43">
        <v>7</v>
      </c>
      <c r="N26" s="62">
        <v>0.10287037037037038</v>
      </c>
      <c r="O26" s="43">
        <v>2</v>
      </c>
      <c r="P26" s="62">
        <f>SUM(H26,J26,L26,N26)</f>
        <v>0.42175925925925922</v>
      </c>
      <c r="Q26" s="62">
        <f t="shared" si="1"/>
        <v>2.615740740740724E-3</v>
      </c>
      <c r="R26" s="129">
        <f t="shared" si="2"/>
        <v>33.293084522502745</v>
      </c>
      <c r="S26" s="52" t="s">
        <v>5</v>
      </c>
      <c r="T26" s="53"/>
    </row>
    <row r="27" spans="1:20" s="39" customFormat="1" ht="30" customHeight="1" x14ac:dyDescent="0.2">
      <c r="A27" s="33">
        <v>5</v>
      </c>
      <c r="B27" s="34">
        <v>14</v>
      </c>
      <c r="C27" s="34">
        <v>10034947868</v>
      </c>
      <c r="D27" s="35" t="s">
        <v>46</v>
      </c>
      <c r="E27" s="84">
        <v>36839</v>
      </c>
      <c r="F27" s="36" t="s">
        <v>4</v>
      </c>
      <c r="G27" s="138" t="s">
        <v>42</v>
      </c>
      <c r="H27" s="62">
        <v>0.11918981481481482</v>
      </c>
      <c r="I27" s="43">
        <v>2</v>
      </c>
      <c r="J27" s="62">
        <v>9.9560185185185182E-2</v>
      </c>
      <c r="K27" s="43">
        <v>3</v>
      </c>
      <c r="L27" s="62">
        <v>0.10016203703703705</v>
      </c>
      <c r="M27" s="43">
        <v>4</v>
      </c>
      <c r="N27" s="62">
        <v>0.10297453703703704</v>
      </c>
      <c r="O27" s="43">
        <v>9</v>
      </c>
      <c r="P27" s="62">
        <f>SUM(H27,J27,L27,N27)</f>
        <v>0.42188657407407415</v>
      </c>
      <c r="Q27" s="62">
        <f t="shared" si="1"/>
        <v>2.7430555555556513E-3</v>
      </c>
      <c r="R27" s="129">
        <f t="shared" si="2"/>
        <v>33.283037502400482</v>
      </c>
      <c r="S27" s="52" t="s">
        <v>5</v>
      </c>
      <c r="T27" s="53"/>
    </row>
    <row r="28" spans="1:20" s="39" customFormat="1" ht="30" customHeight="1" x14ac:dyDescent="0.2">
      <c r="A28" s="33">
        <v>6</v>
      </c>
      <c r="B28" s="34">
        <v>53</v>
      </c>
      <c r="C28" s="34">
        <v>10009692001</v>
      </c>
      <c r="D28" s="35" t="s">
        <v>68</v>
      </c>
      <c r="E28" s="84">
        <v>35536</v>
      </c>
      <c r="F28" s="36" t="s">
        <v>4</v>
      </c>
      <c r="G28" s="138" t="s">
        <v>50</v>
      </c>
      <c r="H28" s="62">
        <v>0.11928240740740741</v>
      </c>
      <c r="I28" s="43">
        <v>4</v>
      </c>
      <c r="J28" s="62">
        <v>9.9594907407407396E-2</v>
      </c>
      <c r="K28" s="43">
        <v>8</v>
      </c>
      <c r="L28" s="62">
        <v>0.1001851851851852</v>
      </c>
      <c r="M28" s="43">
        <v>6</v>
      </c>
      <c r="N28" s="62">
        <v>0.10288194444444446</v>
      </c>
      <c r="O28" s="43">
        <v>1</v>
      </c>
      <c r="P28" s="62">
        <f>SUM(H28,J28,L28,N28)</f>
        <v>0.42194444444444446</v>
      </c>
      <c r="Q28" s="62">
        <f t="shared" si="1"/>
        <v>2.8009259259259567E-3</v>
      </c>
      <c r="R28" s="129">
        <f t="shared" si="2"/>
        <v>33.278472679394341</v>
      </c>
      <c r="S28" s="52" t="s">
        <v>5</v>
      </c>
      <c r="T28" s="53"/>
    </row>
    <row r="29" spans="1:20" s="39" customFormat="1" ht="30" customHeight="1" x14ac:dyDescent="0.2">
      <c r="A29" s="33">
        <v>7</v>
      </c>
      <c r="B29" s="34">
        <v>46</v>
      </c>
      <c r="C29" s="34">
        <v>10023500858</v>
      </c>
      <c r="D29" s="35" t="s">
        <v>20</v>
      </c>
      <c r="E29" s="84">
        <v>35854</v>
      </c>
      <c r="F29" s="36" t="s">
        <v>4</v>
      </c>
      <c r="G29" s="138" t="s">
        <v>108</v>
      </c>
      <c r="H29" s="62">
        <v>0.11921296296296297</v>
      </c>
      <c r="I29" s="43">
        <v>3</v>
      </c>
      <c r="J29" s="62">
        <v>9.9618055555555543E-2</v>
      </c>
      <c r="K29" s="43">
        <v>9</v>
      </c>
      <c r="L29" s="62">
        <v>0.10017361111111112</v>
      </c>
      <c r="M29" s="43">
        <v>5</v>
      </c>
      <c r="N29" s="62">
        <v>0.10293981481481482</v>
      </c>
      <c r="O29" s="43">
        <v>16</v>
      </c>
      <c r="P29" s="62">
        <f>SUM(H29,J29,L29,N29)</f>
        <v>0.42194444444444446</v>
      </c>
      <c r="Q29" s="62">
        <f t="shared" si="1"/>
        <v>2.8009259259259567E-3</v>
      </c>
      <c r="R29" s="129">
        <f t="shared" si="2"/>
        <v>33.278472679394341</v>
      </c>
      <c r="S29" s="52" t="s">
        <v>5</v>
      </c>
      <c r="T29" s="53"/>
    </row>
    <row r="30" spans="1:20" s="39" customFormat="1" ht="30" customHeight="1" x14ac:dyDescent="0.2">
      <c r="A30" s="33">
        <v>8</v>
      </c>
      <c r="B30" s="34">
        <v>18</v>
      </c>
      <c r="C30" s="34">
        <v>10053914200</v>
      </c>
      <c r="D30" s="35" t="s">
        <v>27</v>
      </c>
      <c r="E30" s="84">
        <v>37712</v>
      </c>
      <c r="F30" s="36" t="s">
        <v>5</v>
      </c>
      <c r="G30" s="138" t="s">
        <v>26</v>
      </c>
      <c r="H30" s="62">
        <v>0.11925925925925926</v>
      </c>
      <c r="I30" s="43">
        <v>7</v>
      </c>
      <c r="J30" s="62">
        <v>9.9618055555555543E-2</v>
      </c>
      <c r="K30" s="43">
        <v>14</v>
      </c>
      <c r="L30" s="62">
        <v>0.1002199074074074</v>
      </c>
      <c r="M30" s="43">
        <v>17</v>
      </c>
      <c r="N30" s="62">
        <v>0.10299768518518519</v>
      </c>
      <c r="O30" s="43">
        <v>10</v>
      </c>
      <c r="P30" s="62">
        <f>SUM(H30,J30,L30,N30)</f>
        <v>0.4220949074074074</v>
      </c>
      <c r="Q30" s="62">
        <f t="shared" si="1"/>
        <v>2.9513888888889062E-3</v>
      </c>
      <c r="R30" s="129">
        <f t="shared" si="2"/>
        <v>33.26660999753215</v>
      </c>
      <c r="S30" s="52" t="s">
        <v>5</v>
      </c>
      <c r="T30" s="53"/>
    </row>
    <row r="31" spans="1:20" s="39" customFormat="1" ht="30" customHeight="1" x14ac:dyDescent="0.2">
      <c r="A31" s="33">
        <v>9</v>
      </c>
      <c r="B31" s="34">
        <v>1</v>
      </c>
      <c r="C31" s="34">
        <v>10036042251</v>
      </c>
      <c r="D31" s="35" t="s">
        <v>44</v>
      </c>
      <c r="E31" s="84">
        <v>37325</v>
      </c>
      <c r="F31" s="36" t="s">
        <v>4</v>
      </c>
      <c r="G31" s="138" t="s">
        <v>109</v>
      </c>
      <c r="H31" s="62">
        <v>0.11927083333333333</v>
      </c>
      <c r="I31" s="43">
        <v>5</v>
      </c>
      <c r="J31" s="62">
        <v>9.9618055555555543E-2</v>
      </c>
      <c r="K31" s="43">
        <v>10</v>
      </c>
      <c r="L31" s="62">
        <v>0.1002199074074074</v>
      </c>
      <c r="M31" s="43">
        <v>9</v>
      </c>
      <c r="N31" s="62">
        <v>0.10299768518518519</v>
      </c>
      <c r="O31" s="43">
        <v>22</v>
      </c>
      <c r="P31" s="62">
        <f>SUM(H31,J31,L31,N31)</f>
        <v>0.42210648148148144</v>
      </c>
      <c r="Q31" s="62">
        <f t="shared" si="1"/>
        <v>2.962962962962945E-3</v>
      </c>
      <c r="R31" s="129">
        <f t="shared" si="2"/>
        <v>33.265697833836029</v>
      </c>
      <c r="S31" s="52" t="s">
        <v>5</v>
      </c>
      <c r="T31" s="53"/>
    </row>
    <row r="32" spans="1:20" s="39" customFormat="1" ht="30" customHeight="1" x14ac:dyDescent="0.2">
      <c r="A32" s="33">
        <v>10</v>
      </c>
      <c r="B32" s="34">
        <v>7</v>
      </c>
      <c r="C32" s="34">
        <v>10036085600</v>
      </c>
      <c r="D32" s="35" t="s">
        <v>51</v>
      </c>
      <c r="E32" s="84">
        <v>37543</v>
      </c>
      <c r="F32" s="36" t="s">
        <v>4</v>
      </c>
      <c r="G32" s="138" t="s">
        <v>50</v>
      </c>
      <c r="H32" s="62">
        <v>0.11928240740740741</v>
      </c>
      <c r="I32" s="43">
        <v>9</v>
      </c>
      <c r="J32" s="62">
        <v>9.9618055555555543E-2</v>
      </c>
      <c r="K32" s="43">
        <v>11</v>
      </c>
      <c r="L32" s="62">
        <v>0.1002199074074074</v>
      </c>
      <c r="M32" s="43">
        <v>8</v>
      </c>
      <c r="N32" s="62">
        <v>0.10299768518518519</v>
      </c>
      <c r="O32" s="43">
        <v>6</v>
      </c>
      <c r="P32" s="62">
        <f>SUM(H32,J32,L32,N32)</f>
        <v>0.42211805555555554</v>
      </c>
      <c r="Q32" s="62">
        <f t="shared" si="1"/>
        <v>2.9745370370370394E-3</v>
      </c>
      <c r="R32" s="129">
        <f t="shared" si="2"/>
        <v>33.264785720161221</v>
      </c>
      <c r="S32" s="52" t="s">
        <v>5</v>
      </c>
      <c r="T32" s="53"/>
    </row>
    <row r="33" spans="1:20" s="39" customFormat="1" ht="30" customHeight="1" x14ac:dyDescent="0.2">
      <c r="A33" s="33">
        <v>11</v>
      </c>
      <c r="B33" s="34">
        <v>16</v>
      </c>
      <c r="C33" s="34">
        <v>10083380473</v>
      </c>
      <c r="D33" s="35" t="s">
        <v>48</v>
      </c>
      <c r="E33" s="84">
        <v>37347</v>
      </c>
      <c r="F33" s="36" t="s">
        <v>4</v>
      </c>
      <c r="G33" s="138" t="s">
        <v>42</v>
      </c>
      <c r="H33" s="62">
        <v>0.11928240740740741</v>
      </c>
      <c r="I33" s="43">
        <v>10</v>
      </c>
      <c r="J33" s="62">
        <v>9.9618055555555543E-2</v>
      </c>
      <c r="K33" s="43">
        <v>5</v>
      </c>
      <c r="L33" s="62">
        <v>0.1002199074074074</v>
      </c>
      <c r="M33" s="43">
        <v>15</v>
      </c>
      <c r="N33" s="62">
        <v>0.10299768518518519</v>
      </c>
      <c r="O33" s="43">
        <v>24</v>
      </c>
      <c r="P33" s="62">
        <f>SUM(H33,J33,L33,N33)</f>
        <v>0.42211805555555554</v>
      </c>
      <c r="Q33" s="62">
        <f t="shared" si="1"/>
        <v>2.9745370370370394E-3</v>
      </c>
      <c r="R33" s="129">
        <f t="shared" si="2"/>
        <v>33.264785720161221</v>
      </c>
      <c r="S33" s="54"/>
      <c r="T33" s="53"/>
    </row>
    <row r="34" spans="1:20" s="39" customFormat="1" ht="30" customHeight="1" x14ac:dyDescent="0.2">
      <c r="A34" s="33">
        <v>12</v>
      </c>
      <c r="B34" s="34">
        <v>5</v>
      </c>
      <c r="C34" s="34">
        <v>10052804154</v>
      </c>
      <c r="D34" s="35" t="s">
        <v>49</v>
      </c>
      <c r="E34" s="84">
        <v>37537</v>
      </c>
      <c r="F34" s="36" t="s">
        <v>5</v>
      </c>
      <c r="G34" s="138" t="s">
        <v>19</v>
      </c>
      <c r="H34" s="62">
        <v>0.11928240740740741</v>
      </c>
      <c r="I34" s="43">
        <v>6</v>
      </c>
      <c r="J34" s="62">
        <v>9.9699074074074079E-2</v>
      </c>
      <c r="K34" s="43">
        <v>26</v>
      </c>
      <c r="L34" s="62">
        <v>0.10028935185185185</v>
      </c>
      <c r="M34" s="43">
        <v>24</v>
      </c>
      <c r="N34" s="62">
        <v>0.10299768518518519</v>
      </c>
      <c r="O34" s="43">
        <v>12</v>
      </c>
      <c r="P34" s="62">
        <f>SUM(H34,J34,L34,N34)</f>
        <v>0.42226851851851854</v>
      </c>
      <c r="Q34" s="62">
        <f t="shared" si="1"/>
        <v>3.1250000000000444E-3</v>
      </c>
      <c r="R34" s="129">
        <f t="shared" si="2"/>
        <v>33.252932792456967</v>
      </c>
      <c r="S34" s="54"/>
      <c r="T34" s="53"/>
    </row>
    <row r="35" spans="1:20" s="39" customFormat="1" ht="30" customHeight="1" x14ac:dyDescent="0.2">
      <c r="A35" s="33">
        <v>13</v>
      </c>
      <c r="B35" s="34">
        <v>40</v>
      </c>
      <c r="C35" s="34">
        <v>10036017494</v>
      </c>
      <c r="D35" s="35" t="s">
        <v>74</v>
      </c>
      <c r="E35" s="84">
        <v>37057</v>
      </c>
      <c r="F35" s="36" t="s">
        <v>4</v>
      </c>
      <c r="G35" s="138" t="s">
        <v>109</v>
      </c>
      <c r="H35" s="62">
        <v>0.11965277777777777</v>
      </c>
      <c r="I35" s="43">
        <v>14</v>
      </c>
      <c r="J35" s="62">
        <v>9.9537037037037035E-2</v>
      </c>
      <c r="K35" s="43">
        <v>2</v>
      </c>
      <c r="L35" s="62">
        <v>0.10023148148148148</v>
      </c>
      <c r="M35" s="43">
        <v>18</v>
      </c>
      <c r="N35" s="62">
        <v>0.10298611111111111</v>
      </c>
      <c r="O35" s="43">
        <v>21</v>
      </c>
      <c r="P35" s="62">
        <f>SUM(H35,J35,L35,N35)</f>
        <v>0.4224074074074074</v>
      </c>
      <c r="Q35" s="62">
        <f t="shared" si="1"/>
        <v>3.2638888888888995E-3</v>
      </c>
      <c r="R35" s="129">
        <f t="shared" si="2"/>
        <v>33.241999123191583</v>
      </c>
      <c r="S35" s="54"/>
      <c r="T35" s="53"/>
    </row>
    <row r="36" spans="1:20" s="39" customFormat="1" ht="30" customHeight="1" x14ac:dyDescent="0.2">
      <c r="A36" s="33">
        <v>14</v>
      </c>
      <c r="B36" s="34">
        <v>44</v>
      </c>
      <c r="C36" s="34">
        <v>10010084849</v>
      </c>
      <c r="D36" s="35" t="s">
        <v>28</v>
      </c>
      <c r="E36" s="84">
        <v>34294</v>
      </c>
      <c r="F36" s="36" t="s">
        <v>4</v>
      </c>
      <c r="G36" s="138" t="s">
        <v>108</v>
      </c>
      <c r="H36" s="62">
        <v>0.11965277777777777</v>
      </c>
      <c r="I36" s="43">
        <v>15</v>
      </c>
      <c r="J36" s="62">
        <v>9.9594907407407396E-2</v>
      </c>
      <c r="K36" s="43">
        <v>22</v>
      </c>
      <c r="L36" s="62">
        <v>0.1002199074074074</v>
      </c>
      <c r="M36" s="43">
        <v>14</v>
      </c>
      <c r="N36" s="62">
        <v>0.10299768518518519</v>
      </c>
      <c r="O36" s="43">
        <v>19</v>
      </c>
      <c r="P36" s="62">
        <f>SUM(H36,J36,L36,N36)</f>
        <v>0.42246527777777776</v>
      </c>
      <c r="Q36" s="62">
        <f t="shared" si="1"/>
        <v>3.3217592592592604E-3</v>
      </c>
      <c r="R36" s="129">
        <f t="shared" si="2"/>
        <v>33.237445549436998</v>
      </c>
      <c r="S36" s="54"/>
      <c r="T36" s="53"/>
    </row>
    <row r="37" spans="1:20" s="39" customFormat="1" ht="30" customHeight="1" x14ac:dyDescent="0.2">
      <c r="A37" s="33">
        <v>15</v>
      </c>
      <c r="B37" s="34">
        <v>50</v>
      </c>
      <c r="C37" s="34">
        <v>10091997915</v>
      </c>
      <c r="D37" s="35" t="s">
        <v>13</v>
      </c>
      <c r="E37" s="84">
        <v>34151</v>
      </c>
      <c r="F37" s="36" t="s">
        <v>4</v>
      </c>
      <c r="G37" s="138" t="s">
        <v>108</v>
      </c>
      <c r="H37" s="62">
        <v>0.11947916666666665</v>
      </c>
      <c r="I37" s="43">
        <v>13</v>
      </c>
      <c r="J37" s="62">
        <v>9.9837962962962948E-2</v>
      </c>
      <c r="K37" s="43">
        <v>32</v>
      </c>
      <c r="L37" s="62">
        <v>0.1002199074074074</v>
      </c>
      <c r="M37" s="43">
        <v>12</v>
      </c>
      <c r="N37" s="62">
        <v>0.10299768518518519</v>
      </c>
      <c r="O37" s="43">
        <v>17</v>
      </c>
      <c r="P37" s="62">
        <f>SUM(H37,J37,L37,N37)</f>
        <v>0.42253472222222221</v>
      </c>
      <c r="Q37" s="62">
        <f t="shared" si="1"/>
        <v>3.3912037037037157E-3</v>
      </c>
      <c r="R37" s="129">
        <f t="shared" si="2"/>
        <v>33.231982907387625</v>
      </c>
      <c r="S37" s="54"/>
      <c r="T37" s="53"/>
    </row>
    <row r="38" spans="1:20" s="39" customFormat="1" ht="30" customHeight="1" x14ac:dyDescent="0.2">
      <c r="A38" s="33">
        <v>16</v>
      </c>
      <c r="B38" s="34">
        <v>51</v>
      </c>
      <c r="C38" s="34">
        <v>10036034975</v>
      </c>
      <c r="D38" s="35" t="s">
        <v>21</v>
      </c>
      <c r="E38" s="84">
        <v>37638</v>
      </c>
      <c r="F38" s="36" t="s">
        <v>5</v>
      </c>
      <c r="G38" s="138" t="s">
        <v>108</v>
      </c>
      <c r="H38" s="62">
        <v>0.12092592592592592</v>
      </c>
      <c r="I38" s="43">
        <v>16</v>
      </c>
      <c r="J38" s="62">
        <v>9.9618055555555543E-2</v>
      </c>
      <c r="K38" s="43">
        <v>23</v>
      </c>
      <c r="L38" s="62">
        <v>0.10045138888888888</v>
      </c>
      <c r="M38" s="43">
        <v>31</v>
      </c>
      <c r="N38" s="62">
        <v>0.10299768518518519</v>
      </c>
      <c r="O38" s="43">
        <v>11</v>
      </c>
      <c r="P38" s="62">
        <f>SUM(H38,J38,L38,N38)</f>
        <v>0.42399305555555555</v>
      </c>
      <c r="Q38" s="62">
        <f t="shared" si="1"/>
        <v>4.849537037037055E-3</v>
      </c>
      <c r="R38" s="129">
        <f t="shared" si="2"/>
        <v>33.117680779624926</v>
      </c>
      <c r="S38" s="54"/>
      <c r="T38" s="53"/>
    </row>
    <row r="39" spans="1:20" s="39" customFormat="1" ht="30" customHeight="1" x14ac:dyDescent="0.2">
      <c r="A39" s="33">
        <v>17</v>
      </c>
      <c r="B39" s="34">
        <v>8</v>
      </c>
      <c r="C39" s="34">
        <v>10034971211</v>
      </c>
      <c r="D39" s="35" t="s">
        <v>53</v>
      </c>
      <c r="E39" s="84">
        <v>36766</v>
      </c>
      <c r="F39" s="36" t="s">
        <v>5</v>
      </c>
      <c r="G39" s="138" t="s">
        <v>52</v>
      </c>
      <c r="H39" s="62">
        <v>0.12368055555555556</v>
      </c>
      <c r="I39" s="43">
        <v>19</v>
      </c>
      <c r="J39" s="62">
        <v>9.9733796296296306E-2</v>
      </c>
      <c r="K39" s="43">
        <v>30</v>
      </c>
      <c r="L39" s="62">
        <v>0.10028935185185185</v>
      </c>
      <c r="M39" s="43">
        <v>27</v>
      </c>
      <c r="N39" s="62">
        <v>0.10299768518518519</v>
      </c>
      <c r="O39" s="43">
        <v>15</v>
      </c>
      <c r="P39" s="62">
        <f>SUM(H39,J39,L39,N39)</f>
        <v>0.42670138888888892</v>
      </c>
      <c r="Q39" s="62">
        <f t="shared" si="1"/>
        <v>7.5578703703704231E-3</v>
      </c>
      <c r="R39" s="129">
        <f t="shared" si="2"/>
        <v>32.907478232565708</v>
      </c>
      <c r="S39" s="54"/>
      <c r="T39" s="53"/>
    </row>
    <row r="40" spans="1:20" s="39" customFormat="1" ht="30" customHeight="1" x14ac:dyDescent="0.2">
      <c r="A40" s="33">
        <v>18</v>
      </c>
      <c r="B40" s="34">
        <v>45</v>
      </c>
      <c r="C40" s="34">
        <v>10008696537</v>
      </c>
      <c r="D40" s="35" t="s">
        <v>12</v>
      </c>
      <c r="E40" s="84">
        <v>34795</v>
      </c>
      <c r="F40" s="36" t="s">
        <v>4</v>
      </c>
      <c r="G40" s="138" t="s">
        <v>108</v>
      </c>
      <c r="H40" s="62">
        <v>0.12432870370370371</v>
      </c>
      <c r="I40" s="43">
        <v>20</v>
      </c>
      <c r="J40" s="62">
        <v>9.9618055555555543E-2</v>
      </c>
      <c r="K40" s="43">
        <v>6</v>
      </c>
      <c r="L40" s="62">
        <v>0.1002199074074074</v>
      </c>
      <c r="M40" s="43">
        <v>11</v>
      </c>
      <c r="N40" s="62">
        <v>0.10296296296296296</v>
      </c>
      <c r="O40" s="43">
        <v>25</v>
      </c>
      <c r="P40" s="62">
        <f>SUM(H40,J40,L40,N40)</f>
        <v>0.42712962962962964</v>
      </c>
      <c r="Q40" s="62">
        <f t="shared" si="1"/>
        <v>7.9861111111111382E-3</v>
      </c>
      <c r="R40" s="129">
        <f t="shared" si="2"/>
        <v>32.874485150661172</v>
      </c>
      <c r="S40" s="54"/>
      <c r="T40" s="53"/>
    </row>
    <row r="41" spans="1:20" s="39" customFormat="1" ht="30" customHeight="1" x14ac:dyDescent="0.2">
      <c r="A41" s="33">
        <v>19</v>
      </c>
      <c r="B41" s="34">
        <v>48</v>
      </c>
      <c r="C41" s="34">
        <v>10050875369</v>
      </c>
      <c r="D41" s="35" t="s">
        <v>14</v>
      </c>
      <c r="E41" s="84">
        <v>34593</v>
      </c>
      <c r="F41" s="36" t="s">
        <v>4</v>
      </c>
      <c r="G41" s="138" t="s">
        <v>108</v>
      </c>
      <c r="H41" s="62">
        <v>0.12508101851851852</v>
      </c>
      <c r="I41" s="43">
        <v>21</v>
      </c>
      <c r="J41" s="62">
        <v>9.9618055555555543E-2</v>
      </c>
      <c r="K41" s="43">
        <v>20</v>
      </c>
      <c r="L41" s="62">
        <v>0.1002199074074074</v>
      </c>
      <c r="M41" s="43">
        <v>13</v>
      </c>
      <c r="N41" s="62">
        <v>0.10299768518518519</v>
      </c>
      <c r="O41" s="43">
        <v>4</v>
      </c>
      <c r="P41" s="62">
        <f>SUM(H41,J41,L41,N41)</f>
        <v>0.42791666666666667</v>
      </c>
      <c r="Q41" s="62">
        <f t="shared" si="1"/>
        <v>8.7731481481481688E-3</v>
      </c>
      <c r="R41" s="129">
        <f t="shared" si="2"/>
        <v>32.81402142161636</v>
      </c>
      <c r="S41" s="54"/>
      <c r="T41" s="53"/>
    </row>
    <row r="42" spans="1:20" s="39" customFormat="1" ht="30" customHeight="1" x14ac:dyDescent="0.2">
      <c r="A42" s="33">
        <v>20</v>
      </c>
      <c r="B42" s="34">
        <v>17</v>
      </c>
      <c r="C42" s="34">
        <v>10053914196</v>
      </c>
      <c r="D42" s="35" t="s">
        <v>25</v>
      </c>
      <c r="E42" s="84">
        <v>37721</v>
      </c>
      <c r="F42" s="36" t="s">
        <v>5</v>
      </c>
      <c r="G42" s="138" t="s">
        <v>26</v>
      </c>
      <c r="H42" s="62">
        <v>0.12509259259259259</v>
      </c>
      <c r="I42" s="43">
        <v>22</v>
      </c>
      <c r="J42" s="62">
        <v>9.9641203703703704E-2</v>
      </c>
      <c r="K42" s="43">
        <v>25</v>
      </c>
      <c r="L42" s="62">
        <v>0.10028935185185185</v>
      </c>
      <c r="M42" s="43">
        <v>26</v>
      </c>
      <c r="N42" s="62">
        <v>0.10299768518518519</v>
      </c>
      <c r="O42" s="43">
        <v>18</v>
      </c>
      <c r="P42" s="62">
        <f>SUM(H42,J42,L42,N42)</f>
        <v>0.42802083333333335</v>
      </c>
      <c r="Q42" s="62">
        <f t="shared" si="1"/>
        <v>8.8773148148148517E-3</v>
      </c>
      <c r="R42" s="129">
        <f t="shared" si="2"/>
        <v>32.806035531759555</v>
      </c>
      <c r="S42" s="54"/>
      <c r="T42" s="53"/>
    </row>
    <row r="43" spans="1:20" s="39" customFormat="1" ht="30" customHeight="1" x14ac:dyDescent="0.2">
      <c r="A43" s="33">
        <v>21</v>
      </c>
      <c r="B43" s="34">
        <v>54</v>
      </c>
      <c r="C43" s="34">
        <v>10036084788</v>
      </c>
      <c r="D43" s="35" t="s">
        <v>70</v>
      </c>
      <c r="E43" s="84">
        <v>37739</v>
      </c>
      <c r="F43" s="36" t="s">
        <v>4</v>
      </c>
      <c r="G43" s="138" t="s">
        <v>65</v>
      </c>
      <c r="H43" s="62">
        <v>0.12798611111111111</v>
      </c>
      <c r="I43" s="43">
        <v>25</v>
      </c>
      <c r="J43" s="62">
        <v>9.9641203703703704E-2</v>
      </c>
      <c r="K43" s="43">
        <v>24</v>
      </c>
      <c r="L43" s="62">
        <v>0.10023148148148148</v>
      </c>
      <c r="M43" s="43">
        <v>19</v>
      </c>
      <c r="N43" s="62">
        <v>0.10299768518518519</v>
      </c>
      <c r="O43" s="43">
        <v>14</v>
      </c>
      <c r="P43" s="62">
        <f>SUM(H43,J43,L43,N43)</f>
        <v>0.43085648148148148</v>
      </c>
      <c r="Q43" s="62">
        <f t="shared" si="1"/>
        <v>1.1712962962962981E-2</v>
      </c>
      <c r="R43" s="129">
        <f t="shared" si="2"/>
        <v>32.590125181324879</v>
      </c>
      <c r="S43" s="54"/>
      <c r="T43" s="53"/>
    </row>
    <row r="44" spans="1:20" s="39" customFormat="1" ht="30" customHeight="1" x14ac:dyDescent="0.2">
      <c r="A44" s="33">
        <v>22</v>
      </c>
      <c r="B44" s="34">
        <v>58</v>
      </c>
      <c r="C44" s="34">
        <v>10034989193</v>
      </c>
      <c r="D44" s="35" t="s">
        <v>15</v>
      </c>
      <c r="E44" s="84">
        <v>36445</v>
      </c>
      <c r="F44" s="36" t="s">
        <v>4</v>
      </c>
      <c r="G44" s="138" t="s">
        <v>16</v>
      </c>
      <c r="H44" s="62">
        <v>0.13230324074074074</v>
      </c>
      <c r="I44" s="43">
        <v>27</v>
      </c>
      <c r="J44" s="62">
        <v>9.9722222222222226E-2</v>
      </c>
      <c r="K44" s="43">
        <v>28</v>
      </c>
      <c r="L44" s="62">
        <v>0.10030092592592593</v>
      </c>
      <c r="M44" s="43">
        <v>28</v>
      </c>
      <c r="N44" s="62">
        <v>0.10299768518518519</v>
      </c>
      <c r="O44" s="43">
        <v>8</v>
      </c>
      <c r="P44" s="62">
        <f>SUM(H44,J44,L44,N44)</f>
        <v>0.43532407407407409</v>
      </c>
      <c r="Q44" s="62">
        <f t="shared" si="1"/>
        <v>1.6180555555555587E-2</v>
      </c>
      <c r="R44" s="129">
        <f t="shared" si="2"/>
        <v>32.255663086249072</v>
      </c>
      <c r="S44" s="54"/>
      <c r="T44" s="53"/>
    </row>
    <row r="45" spans="1:20" s="39" customFormat="1" ht="30" customHeight="1" x14ac:dyDescent="0.2">
      <c r="A45" s="33">
        <v>23</v>
      </c>
      <c r="B45" s="34">
        <v>13</v>
      </c>
      <c r="C45" s="34">
        <v>10036017393</v>
      </c>
      <c r="D45" s="35" t="s">
        <v>24</v>
      </c>
      <c r="E45" s="84">
        <v>37128</v>
      </c>
      <c r="F45" s="36" t="s">
        <v>4</v>
      </c>
      <c r="G45" s="138" t="s">
        <v>55</v>
      </c>
      <c r="H45" s="62">
        <v>0.13298611111111111</v>
      </c>
      <c r="I45" s="43">
        <v>28</v>
      </c>
      <c r="J45" s="62">
        <v>9.9618055555555543E-2</v>
      </c>
      <c r="K45" s="43">
        <v>19</v>
      </c>
      <c r="L45" s="62">
        <v>0.1002662037037037</v>
      </c>
      <c r="M45" s="43">
        <v>23</v>
      </c>
      <c r="N45" s="62">
        <v>0.10299768518518519</v>
      </c>
      <c r="O45" s="43">
        <v>20</v>
      </c>
      <c r="P45" s="62">
        <f>SUM(H45,J45,L45,N45)</f>
        <v>0.43586805555555558</v>
      </c>
      <c r="Q45" s="62">
        <f t="shared" si="1"/>
        <v>1.6724537037037079E-2</v>
      </c>
      <c r="R45" s="129">
        <f t="shared" si="2"/>
        <v>32.21540667569505</v>
      </c>
      <c r="S45" s="55"/>
      <c r="T45" s="53"/>
    </row>
    <row r="46" spans="1:20" s="39" customFormat="1" ht="30" customHeight="1" x14ac:dyDescent="0.2">
      <c r="A46" s="33">
        <v>24</v>
      </c>
      <c r="B46" s="34">
        <v>55</v>
      </c>
      <c r="C46" s="34">
        <v>10010880653</v>
      </c>
      <c r="D46" s="35" t="s">
        <v>67</v>
      </c>
      <c r="E46" s="84">
        <v>35807</v>
      </c>
      <c r="F46" s="36" t="s">
        <v>5</v>
      </c>
      <c r="G46" s="138" t="s">
        <v>66</v>
      </c>
      <c r="H46" s="62">
        <v>0.13519675925925925</v>
      </c>
      <c r="I46" s="43">
        <v>31</v>
      </c>
      <c r="J46" s="62">
        <v>9.9618055555555543E-2</v>
      </c>
      <c r="K46" s="43">
        <v>15</v>
      </c>
      <c r="L46" s="62">
        <v>0.1002199074074074</v>
      </c>
      <c r="M46" s="43">
        <v>16</v>
      </c>
      <c r="N46" s="62">
        <v>0.10299768518518519</v>
      </c>
      <c r="O46" s="43">
        <v>13</v>
      </c>
      <c r="P46" s="62">
        <f>SUM(H46,J46,L46,N46)</f>
        <v>0.4380324074074074</v>
      </c>
      <c r="Q46" s="62">
        <f t="shared" si="1"/>
        <v>1.8888888888888899E-2</v>
      </c>
      <c r="R46" s="129">
        <f t="shared" si="2"/>
        <v>32.056227870845007</v>
      </c>
      <c r="S46" s="55"/>
      <c r="T46" s="53"/>
    </row>
    <row r="47" spans="1:20" s="39" customFormat="1" ht="30" customHeight="1" x14ac:dyDescent="0.2">
      <c r="A47" s="33">
        <v>25</v>
      </c>
      <c r="B47" s="34">
        <v>11</v>
      </c>
      <c r="C47" s="34">
        <v>10118635125</v>
      </c>
      <c r="D47" s="35" t="s">
        <v>30</v>
      </c>
      <c r="E47" s="84">
        <v>36138</v>
      </c>
      <c r="F47" s="36" t="s">
        <v>5</v>
      </c>
      <c r="G47" s="138" t="s">
        <v>55</v>
      </c>
      <c r="H47" s="62">
        <v>0.12768518518518518</v>
      </c>
      <c r="I47" s="43">
        <v>24</v>
      </c>
      <c r="J47" s="62">
        <v>9.9710648148148159E-2</v>
      </c>
      <c r="K47" s="43">
        <v>27</v>
      </c>
      <c r="L47" s="62">
        <v>0.10831018518518519</v>
      </c>
      <c r="M47" s="43">
        <v>35</v>
      </c>
      <c r="N47" s="62">
        <v>0.10490740740740741</v>
      </c>
      <c r="O47" s="43">
        <v>26</v>
      </c>
      <c r="P47" s="62">
        <f>SUM(H47,J47,L47,N47)</f>
        <v>0.44061342592592595</v>
      </c>
      <c r="Q47" s="62">
        <f t="shared" si="1"/>
        <v>2.1469907407407451E-2</v>
      </c>
      <c r="R47" s="129">
        <f t="shared" si="2"/>
        <v>31.868449394520475</v>
      </c>
      <c r="S47" s="55"/>
      <c r="T47" s="53"/>
    </row>
    <row r="48" spans="1:20" s="39" customFormat="1" ht="30" customHeight="1" x14ac:dyDescent="0.2">
      <c r="A48" s="33">
        <v>26</v>
      </c>
      <c r="B48" s="34">
        <v>19</v>
      </c>
      <c r="C48" s="34">
        <v>10093059356</v>
      </c>
      <c r="D48" s="35" t="s">
        <v>31</v>
      </c>
      <c r="E48" s="84">
        <v>37289</v>
      </c>
      <c r="F48" s="36" t="s">
        <v>5</v>
      </c>
      <c r="G48" s="138" t="s">
        <v>26</v>
      </c>
      <c r="H48" s="62">
        <v>0.13343750000000001</v>
      </c>
      <c r="I48" s="43">
        <v>29</v>
      </c>
      <c r="J48" s="62">
        <v>9.9618055555555543E-2</v>
      </c>
      <c r="K48" s="43">
        <v>13</v>
      </c>
      <c r="L48" s="62">
        <v>0.10023148148148148</v>
      </c>
      <c r="M48" s="43">
        <v>20</v>
      </c>
      <c r="N48" s="62">
        <v>0.11872685185185185</v>
      </c>
      <c r="O48" s="43">
        <v>28</v>
      </c>
      <c r="P48" s="62">
        <f>SUM(H48,J48,L48,N48)</f>
        <v>0.45201388888888888</v>
      </c>
      <c r="Q48" s="62">
        <f t="shared" si="1"/>
        <v>3.2870370370370383E-2</v>
      </c>
      <c r="R48" s="129">
        <f t="shared" si="2"/>
        <v>31.064679674297128</v>
      </c>
      <c r="S48" s="55"/>
      <c r="T48" s="53"/>
    </row>
    <row r="49" spans="1:20" s="39" customFormat="1" ht="30" customHeight="1" x14ac:dyDescent="0.2">
      <c r="A49" s="33">
        <v>27</v>
      </c>
      <c r="B49" s="34">
        <v>52</v>
      </c>
      <c r="C49" s="34">
        <v>10092441283</v>
      </c>
      <c r="D49" s="35" t="s">
        <v>69</v>
      </c>
      <c r="E49" s="84">
        <v>37941</v>
      </c>
      <c r="F49" s="36" t="s">
        <v>5</v>
      </c>
      <c r="G49" s="138" t="s">
        <v>19</v>
      </c>
      <c r="H49" s="62">
        <v>0.14945601851851853</v>
      </c>
      <c r="I49" s="43">
        <v>35</v>
      </c>
      <c r="J49" s="62">
        <v>0.10143518518518518</v>
      </c>
      <c r="K49" s="43">
        <v>34</v>
      </c>
      <c r="L49" s="62">
        <v>0.10037037037037037</v>
      </c>
      <c r="M49" s="43">
        <v>30</v>
      </c>
      <c r="N49" s="62">
        <v>0.10299768518518519</v>
      </c>
      <c r="O49" s="43">
        <v>23</v>
      </c>
      <c r="P49" s="62">
        <f>SUM(H49,J49,L49,N49)</f>
        <v>0.45425925925925931</v>
      </c>
      <c r="Q49" s="62">
        <f t="shared" si="1"/>
        <v>3.5115740740740808E-2</v>
      </c>
      <c r="R49" s="129">
        <f t="shared" si="2"/>
        <v>30.911129229514881</v>
      </c>
      <c r="S49" s="55"/>
      <c r="T49" s="53"/>
    </row>
    <row r="50" spans="1:20" s="39" customFormat="1" ht="30" customHeight="1" x14ac:dyDescent="0.2">
      <c r="A50" s="33">
        <v>28</v>
      </c>
      <c r="B50" s="34">
        <v>15</v>
      </c>
      <c r="C50" s="34">
        <v>10036032046</v>
      </c>
      <c r="D50" s="35" t="s">
        <v>47</v>
      </c>
      <c r="E50" s="84">
        <v>37813</v>
      </c>
      <c r="F50" s="36" t="s">
        <v>5</v>
      </c>
      <c r="G50" s="138" t="s">
        <v>42</v>
      </c>
      <c r="H50" s="62">
        <v>0.1388425925925926</v>
      </c>
      <c r="I50" s="43">
        <v>32</v>
      </c>
      <c r="J50" s="62">
        <v>9.9733796296296306E-2</v>
      </c>
      <c r="K50" s="43">
        <v>29</v>
      </c>
      <c r="L50" s="62">
        <v>0.10037037037037037</v>
      </c>
      <c r="M50" s="43">
        <v>29</v>
      </c>
      <c r="N50" s="62">
        <v>0.11872685185185185</v>
      </c>
      <c r="O50" s="43">
        <v>29</v>
      </c>
      <c r="P50" s="62">
        <f>SUM(H50,J50,L50,N50)</f>
        <v>0.4576736111111111</v>
      </c>
      <c r="Q50" s="62">
        <f t="shared" si="1"/>
        <v>3.8530092592592602E-2</v>
      </c>
      <c r="R50" s="129">
        <f t="shared" si="2"/>
        <v>30.68052499810333</v>
      </c>
      <c r="S50" s="55"/>
      <c r="T50" s="53"/>
    </row>
    <row r="51" spans="1:20" s="39" customFormat="1" ht="30" customHeight="1" x14ac:dyDescent="0.2">
      <c r="A51" s="33">
        <v>29</v>
      </c>
      <c r="B51" s="34">
        <v>9</v>
      </c>
      <c r="C51" s="34">
        <v>10084468994</v>
      </c>
      <c r="D51" s="35" t="s">
        <v>54</v>
      </c>
      <c r="E51" s="84">
        <v>37914</v>
      </c>
      <c r="F51" s="36" t="s">
        <v>5</v>
      </c>
      <c r="G51" s="138" t="s">
        <v>52</v>
      </c>
      <c r="H51" s="62">
        <v>0.1411226851851852</v>
      </c>
      <c r="I51" s="43">
        <v>34</v>
      </c>
      <c r="J51" s="62">
        <v>9.9791666666666667E-2</v>
      </c>
      <c r="K51" s="43">
        <v>31</v>
      </c>
      <c r="L51" s="62">
        <v>0.1002662037037037</v>
      </c>
      <c r="M51" s="43">
        <v>21</v>
      </c>
      <c r="N51" s="62">
        <v>0.11872685185185185</v>
      </c>
      <c r="O51" s="43">
        <v>30</v>
      </c>
      <c r="P51" s="62">
        <f>SUM(H51,J51,L51,N51)</f>
        <v>0.45990740740740743</v>
      </c>
      <c r="Q51" s="62">
        <f t="shared" si="1"/>
        <v>4.0763888888888933E-2</v>
      </c>
      <c r="R51" s="129">
        <f t="shared" si="2"/>
        <v>30.531507952486411</v>
      </c>
      <c r="S51" s="55"/>
      <c r="T51" s="53"/>
    </row>
    <row r="52" spans="1:20" s="39" customFormat="1" ht="30" customHeight="1" x14ac:dyDescent="0.2">
      <c r="A52" s="33">
        <v>30</v>
      </c>
      <c r="B52" s="34">
        <v>42</v>
      </c>
      <c r="C52" s="34">
        <v>10036081455</v>
      </c>
      <c r="D52" s="35" t="s">
        <v>72</v>
      </c>
      <c r="E52" s="84">
        <v>37421</v>
      </c>
      <c r="F52" s="36" t="s">
        <v>4</v>
      </c>
      <c r="G52" s="138" t="s">
        <v>109</v>
      </c>
      <c r="H52" s="62">
        <v>0.15285879629629631</v>
      </c>
      <c r="I52" s="43">
        <v>36</v>
      </c>
      <c r="J52" s="62">
        <v>0.10098379629629629</v>
      </c>
      <c r="K52" s="43">
        <v>33</v>
      </c>
      <c r="L52" s="62">
        <v>0.10167824074074074</v>
      </c>
      <c r="M52" s="43">
        <v>33</v>
      </c>
      <c r="N52" s="62">
        <v>0.11872685185185185</v>
      </c>
      <c r="O52" s="43">
        <v>27</v>
      </c>
      <c r="P52" s="62">
        <f>SUM(H52,J52,L52,N52)</f>
        <v>0.47424768518518517</v>
      </c>
      <c r="Q52" s="62">
        <f t="shared" si="1"/>
        <v>5.5104166666666676E-2</v>
      </c>
      <c r="R52" s="129">
        <f t="shared" si="2"/>
        <v>29.608297742525931</v>
      </c>
      <c r="S52" s="55"/>
      <c r="T52" s="53"/>
    </row>
    <row r="53" spans="1:20" s="39" customFormat="1" ht="30" customHeight="1" x14ac:dyDescent="0.2">
      <c r="A53" s="33" t="s">
        <v>86</v>
      </c>
      <c r="B53" s="34">
        <v>12</v>
      </c>
      <c r="C53" s="34">
        <v>10093888708</v>
      </c>
      <c r="D53" s="35" t="s">
        <v>22</v>
      </c>
      <c r="E53" s="84">
        <v>36544</v>
      </c>
      <c r="F53" s="36" t="s">
        <v>5</v>
      </c>
      <c r="G53" s="138" t="s">
        <v>55</v>
      </c>
      <c r="H53" s="62">
        <v>0.12105324074074075</v>
      </c>
      <c r="I53" s="43">
        <v>18</v>
      </c>
      <c r="J53" s="62">
        <v>9.9583333333333315E-2</v>
      </c>
      <c r="K53" s="43">
        <v>18</v>
      </c>
      <c r="L53" s="62">
        <v>0.1002662037037037</v>
      </c>
      <c r="M53" s="43">
        <v>22</v>
      </c>
      <c r="N53" s="62"/>
      <c r="O53" s="43"/>
      <c r="P53" s="37"/>
      <c r="Q53" s="37"/>
      <c r="R53" s="38"/>
      <c r="S53" s="55"/>
      <c r="T53" s="53"/>
    </row>
    <row r="54" spans="1:20" s="39" customFormat="1" ht="30" customHeight="1" x14ac:dyDescent="0.2">
      <c r="A54" s="33" t="s">
        <v>86</v>
      </c>
      <c r="B54" s="34">
        <v>57</v>
      </c>
      <c r="C54" s="34">
        <v>10006503832</v>
      </c>
      <c r="D54" s="35" t="s">
        <v>17</v>
      </c>
      <c r="E54" s="84">
        <v>33408</v>
      </c>
      <c r="F54" s="36" t="s">
        <v>4</v>
      </c>
      <c r="G54" s="138" t="s">
        <v>55</v>
      </c>
      <c r="H54" s="62">
        <v>0.11922453703703703</v>
      </c>
      <c r="I54" s="43">
        <v>11</v>
      </c>
      <c r="J54" s="62">
        <v>9.9618055555555543E-2</v>
      </c>
      <c r="K54" s="43">
        <v>17</v>
      </c>
      <c r="L54" s="62">
        <v>0.1002199074074074</v>
      </c>
      <c r="M54" s="43">
        <v>10</v>
      </c>
      <c r="N54" s="62"/>
      <c r="O54" s="43"/>
      <c r="P54" s="37"/>
      <c r="Q54" s="37"/>
      <c r="R54" s="38"/>
      <c r="S54" s="55"/>
      <c r="T54" s="53"/>
    </row>
    <row r="55" spans="1:20" s="39" customFormat="1" ht="30" customHeight="1" x14ac:dyDescent="0.2">
      <c r="A55" s="33" t="s">
        <v>86</v>
      </c>
      <c r="B55" s="34">
        <v>2</v>
      </c>
      <c r="C55" s="34">
        <v>10015267578</v>
      </c>
      <c r="D55" s="35" t="s">
        <v>45</v>
      </c>
      <c r="E55" s="84">
        <v>36846</v>
      </c>
      <c r="F55" s="36" t="s">
        <v>4</v>
      </c>
      <c r="G55" s="138" t="s">
        <v>109</v>
      </c>
      <c r="H55" s="62">
        <v>0.12561342592592592</v>
      </c>
      <c r="I55" s="43">
        <v>23</v>
      </c>
      <c r="J55" s="62">
        <v>9.9618055555555543E-2</v>
      </c>
      <c r="K55" s="43">
        <v>21</v>
      </c>
      <c r="L55" s="62">
        <v>0.10047453703703703</v>
      </c>
      <c r="M55" s="43">
        <v>32</v>
      </c>
      <c r="N55" s="62"/>
      <c r="O55" s="43"/>
      <c r="P55" s="37"/>
      <c r="Q55" s="37"/>
      <c r="R55" s="38"/>
      <c r="S55" s="55"/>
      <c r="T55" s="53"/>
    </row>
    <row r="56" spans="1:20" s="39" customFormat="1" ht="30" customHeight="1" x14ac:dyDescent="0.2">
      <c r="A56" s="33" t="s">
        <v>86</v>
      </c>
      <c r="B56" s="34">
        <v>3</v>
      </c>
      <c r="C56" s="34">
        <v>10036075900</v>
      </c>
      <c r="D56" s="35" t="s">
        <v>64</v>
      </c>
      <c r="E56" s="84">
        <v>37542</v>
      </c>
      <c r="F56" s="36" t="s">
        <v>4</v>
      </c>
      <c r="G56" s="138" t="s">
        <v>108</v>
      </c>
      <c r="H56" s="62">
        <v>0.13358796296296296</v>
      </c>
      <c r="I56" s="43">
        <v>30</v>
      </c>
      <c r="J56" s="62">
        <v>0.10398148148148149</v>
      </c>
      <c r="K56" s="43">
        <v>35</v>
      </c>
      <c r="L56" s="62">
        <v>0.10415509259259259</v>
      </c>
      <c r="M56" s="43">
        <v>34</v>
      </c>
      <c r="N56" s="62"/>
      <c r="O56" s="43"/>
      <c r="P56" s="37"/>
      <c r="Q56" s="37"/>
      <c r="R56" s="38"/>
      <c r="S56" s="55"/>
      <c r="T56" s="53"/>
    </row>
    <row r="57" spans="1:20" s="39" customFormat="1" ht="30" customHeight="1" x14ac:dyDescent="0.2">
      <c r="A57" s="33" t="s">
        <v>86</v>
      </c>
      <c r="B57" s="34">
        <v>6</v>
      </c>
      <c r="C57" s="34">
        <v>10059040143</v>
      </c>
      <c r="D57" s="35" t="s">
        <v>18</v>
      </c>
      <c r="E57" s="84">
        <v>37426</v>
      </c>
      <c r="F57" s="36" t="s">
        <v>5</v>
      </c>
      <c r="G57" s="138" t="s">
        <v>19</v>
      </c>
      <c r="H57" s="62">
        <v>0.13159722222222223</v>
      </c>
      <c r="I57" s="43">
        <v>26</v>
      </c>
      <c r="J57" s="62">
        <v>9.9606481481481476E-2</v>
      </c>
      <c r="K57" s="43">
        <v>4</v>
      </c>
      <c r="L57" s="62">
        <v>0.10027777777777777</v>
      </c>
      <c r="M57" s="43">
        <v>25</v>
      </c>
      <c r="N57" s="62"/>
      <c r="O57" s="43"/>
      <c r="P57" s="37"/>
      <c r="Q57" s="37"/>
      <c r="R57" s="38"/>
      <c r="S57" s="55"/>
      <c r="T57" s="53"/>
    </row>
    <row r="58" spans="1:20" s="39" customFormat="1" ht="30" customHeight="1" thickBot="1" x14ac:dyDescent="0.25">
      <c r="A58" s="139" t="s">
        <v>86</v>
      </c>
      <c r="B58" s="140">
        <v>43</v>
      </c>
      <c r="C58" s="140">
        <v>10034955245</v>
      </c>
      <c r="D58" s="141" t="s">
        <v>73</v>
      </c>
      <c r="E58" s="142">
        <v>36753</v>
      </c>
      <c r="F58" s="143" t="s">
        <v>4</v>
      </c>
      <c r="G58" s="144" t="s">
        <v>109</v>
      </c>
      <c r="H58" s="145">
        <v>0.13981481481481481</v>
      </c>
      <c r="I58" s="146">
        <v>33</v>
      </c>
      <c r="J58" s="145"/>
      <c r="K58" s="146"/>
      <c r="L58" s="145"/>
      <c r="M58" s="146"/>
      <c r="N58" s="145"/>
      <c r="O58" s="146"/>
      <c r="P58" s="147"/>
      <c r="Q58" s="147"/>
      <c r="R58" s="148"/>
      <c r="S58" s="149"/>
      <c r="T58" s="150"/>
    </row>
    <row r="59" spans="1:20" s="39" customFormat="1" ht="6" customHeight="1" thickTop="1" thickBot="1" x14ac:dyDescent="0.25">
      <c r="A59" s="56"/>
      <c r="B59" s="44"/>
      <c r="C59" s="44"/>
      <c r="D59" s="57"/>
      <c r="E59" s="58"/>
      <c r="F59" s="59"/>
      <c r="G59" s="58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1"/>
    </row>
    <row r="60" spans="1:20" s="39" customFormat="1" ht="18" customHeight="1" thickTop="1" x14ac:dyDescent="0.2">
      <c r="A60" s="85" t="s">
        <v>61</v>
      </c>
      <c r="B60" s="86"/>
      <c r="C60" s="86"/>
      <c r="D60" s="86"/>
      <c r="E60" s="87"/>
      <c r="F60" s="87"/>
      <c r="G60" s="86" t="s">
        <v>62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8"/>
    </row>
    <row r="61" spans="1:20" s="39" customFormat="1" ht="11.25" customHeight="1" x14ac:dyDescent="0.2">
      <c r="A61" s="89"/>
      <c r="B61" s="4"/>
      <c r="C61" s="90"/>
      <c r="D61" s="4"/>
      <c r="E61" s="4"/>
      <c r="F61" s="4"/>
      <c r="G61" s="91" t="s">
        <v>94</v>
      </c>
      <c r="H61" s="92">
        <v>11</v>
      </c>
      <c r="I61" s="93"/>
      <c r="J61" s="94"/>
      <c r="K61" s="42"/>
      <c r="L61" s="95"/>
      <c r="M61" s="96"/>
      <c r="N61" s="42"/>
      <c r="O61" s="93"/>
      <c r="P61" s="93"/>
      <c r="Q61" s="97"/>
      <c r="R61" s="98"/>
      <c r="S61" s="99" t="s">
        <v>95</v>
      </c>
      <c r="T61" s="100">
        <f>COUNTIF(F17:F59,"ЗМС")</f>
        <v>0</v>
      </c>
    </row>
    <row r="62" spans="1:20" s="39" customFormat="1" ht="11.25" customHeight="1" x14ac:dyDescent="0.2">
      <c r="A62" s="101"/>
      <c r="B62" s="64"/>
      <c r="C62" s="102"/>
      <c r="D62" s="64"/>
      <c r="E62" s="64"/>
      <c r="F62" s="64"/>
      <c r="G62" s="91" t="s">
        <v>96</v>
      </c>
      <c r="H62" s="92">
        <f>H63+H68</f>
        <v>36</v>
      </c>
      <c r="J62" s="103"/>
      <c r="K62" s="1"/>
      <c r="L62" s="104"/>
      <c r="M62" s="105"/>
      <c r="N62" s="1"/>
      <c r="Q62" s="45"/>
      <c r="R62" s="46"/>
      <c r="S62" s="99" t="s">
        <v>97</v>
      </c>
      <c r="T62" s="100">
        <f>COUNTIF(F15:F59,"МСМК")</f>
        <v>0</v>
      </c>
    </row>
    <row r="63" spans="1:20" s="39" customFormat="1" ht="11.25" customHeight="1" x14ac:dyDescent="0.2">
      <c r="A63" s="40"/>
      <c r="B63" s="64"/>
      <c r="C63" s="106"/>
      <c r="D63" s="64"/>
      <c r="E63" s="64"/>
      <c r="F63" s="64"/>
      <c r="G63" s="91" t="s">
        <v>98</v>
      </c>
      <c r="H63" s="92">
        <f>H64+H65+H66+H67</f>
        <v>36</v>
      </c>
      <c r="J63" s="103"/>
      <c r="K63" s="1"/>
      <c r="L63" s="104"/>
      <c r="M63" s="105"/>
      <c r="N63" s="1"/>
      <c r="Q63" s="45"/>
      <c r="R63" s="46"/>
      <c r="S63" s="99" t="s">
        <v>4</v>
      </c>
      <c r="T63" s="100">
        <f>COUNTIF(F17:F59,"МС")</f>
        <v>22</v>
      </c>
    </row>
    <row r="64" spans="1:20" s="39" customFormat="1" ht="11.25" customHeight="1" x14ac:dyDescent="0.2">
      <c r="A64" s="101"/>
      <c r="B64" s="64"/>
      <c r="C64" s="106"/>
      <c r="D64" s="64"/>
      <c r="E64" s="64"/>
      <c r="F64" s="64"/>
      <c r="G64" s="91" t="s">
        <v>99</v>
      </c>
      <c r="H64" s="92">
        <f>COUNT(A21:A59)</f>
        <v>30</v>
      </c>
      <c r="J64" s="103"/>
      <c r="K64" s="1"/>
      <c r="L64" s="104"/>
      <c r="M64" s="105"/>
      <c r="N64" s="1"/>
      <c r="Q64" s="45"/>
      <c r="R64" s="46"/>
      <c r="S64" s="107" t="s">
        <v>5</v>
      </c>
      <c r="T64" s="100">
        <f>COUNTIF(F14:F59,"КМС")</f>
        <v>14</v>
      </c>
    </row>
    <row r="65" spans="1:20" s="39" customFormat="1" ht="11.25" customHeight="1" x14ac:dyDescent="0.2">
      <c r="A65" s="101"/>
      <c r="B65" s="64"/>
      <c r="C65" s="106"/>
      <c r="D65" s="64"/>
      <c r="E65" s="64"/>
      <c r="F65" s="64"/>
      <c r="G65" s="91" t="s">
        <v>100</v>
      </c>
      <c r="H65" s="92">
        <f>COUNTIF(A21:A59,"ЛИМ")</f>
        <v>0</v>
      </c>
      <c r="J65" s="103"/>
      <c r="K65" s="1"/>
      <c r="L65" s="104"/>
      <c r="M65" s="105"/>
      <c r="N65" s="1"/>
      <c r="Q65" s="45"/>
      <c r="R65" s="46"/>
      <c r="S65" s="107" t="s">
        <v>101</v>
      </c>
      <c r="T65" s="100">
        <f>COUNTIF(F17:F59,"1 СР")</f>
        <v>0</v>
      </c>
    </row>
    <row r="66" spans="1:20" s="39" customFormat="1" ht="11.25" customHeight="1" x14ac:dyDescent="0.2">
      <c r="A66" s="15"/>
      <c r="B66" s="1"/>
      <c r="C66" s="1"/>
      <c r="D66" s="64"/>
      <c r="E66" s="64"/>
      <c r="F66" s="64"/>
      <c r="G66" s="91" t="s">
        <v>102</v>
      </c>
      <c r="H66" s="92">
        <f>COUNTIF(A21:A59,"НФ")</f>
        <v>6</v>
      </c>
      <c r="J66" s="103"/>
      <c r="K66" s="1"/>
      <c r="L66" s="104"/>
      <c r="M66" s="105"/>
      <c r="N66" s="1"/>
      <c r="Q66" s="45"/>
      <c r="R66" s="46"/>
      <c r="S66" s="107" t="s">
        <v>103</v>
      </c>
      <c r="T66" s="100">
        <f>COUNTIF(F17:F59,"2 СР")</f>
        <v>0</v>
      </c>
    </row>
    <row r="67" spans="1:20" s="39" customFormat="1" ht="11.25" customHeight="1" x14ac:dyDescent="0.2">
      <c r="A67" s="40"/>
      <c r="B67" s="64"/>
      <c r="C67" s="64"/>
      <c r="D67" s="64"/>
      <c r="E67" s="64"/>
      <c r="F67" s="64"/>
      <c r="G67" s="91" t="s">
        <v>104</v>
      </c>
      <c r="H67" s="92">
        <f>COUNTIF(A18:A59,"ДСКВ")</f>
        <v>0</v>
      </c>
      <c r="J67" s="103"/>
      <c r="K67" s="1"/>
      <c r="L67" s="104"/>
      <c r="M67" s="105"/>
      <c r="N67" s="103"/>
      <c r="Q67" s="45"/>
      <c r="R67" s="46"/>
      <c r="S67" s="107" t="s">
        <v>105</v>
      </c>
      <c r="T67" s="100">
        <f>COUNTIF(F17:F59,"3 СР")</f>
        <v>0</v>
      </c>
    </row>
    <row r="68" spans="1:20" s="39" customFormat="1" ht="11.25" customHeight="1" x14ac:dyDescent="0.2">
      <c r="A68" s="108"/>
      <c r="B68" s="11"/>
      <c r="C68" s="11"/>
      <c r="D68" s="11"/>
      <c r="E68" s="11"/>
      <c r="F68" s="11"/>
      <c r="G68" s="91" t="s">
        <v>106</v>
      </c>
      <c r="H68" s="92">
        <f>COUNTIF(A19:A59,"НС")</f>
        <v>0</v>
      </c>
      <c r="I68" s="109"/>
      <c r="J68" s="110"/>
      <c r="K68" s="110"/>
      <c r="L68" s="111"/>
      <c r="M68" s="112"/>
      <c r="N68" s="110"/>
      <c r="O68" s="109"/>
      <c r="P68" s="109"/>
      <c r="Q68" s="113"/>
      <c r="R68" s="114"/>
      <c r="S68" s="91"/>
      <c r="T68" s="115"/>
    </row>
    <row r="69" spans="1:20" s="39" customFormat="1" ht="11.25" customHeight="1" x14ac:dyDescent="0.2">
      <c r="A69" s="116"/>
      <c r="B69" s="4"/>
      <c r="C69" s="4"/>
      <c r="D69" s="4"/>
      <c r="E69" s="4"/>
      <c r="F69" s="4"/>
      <c r="G69" s="42"/>
      <c r="H69" s="117"/>
      <c r="I69" s="42"/>
      <c r="J69" s="42"/>
      <c r="K69" s="42"/>
      <c r="L69" s="95"/>
      <c r="M69" s="96"/>
      <c r="N69" s="94"/>
      <c r="O69" s="94"/>
      <c r="P69" s="94"/>
      <c r="Q69" s="97"/>
      <c r="R69" s="98"/>
      <c r="S69" s="118"/>
      <c r="T69" s="119"/>
    </row>
    <row r="70" spans="1:20" s="39" customFormat="1" ht="18" customHeight="1" x14ac:dyDescent="0.2">
      <c r="A70" s="79" t="s">
        <v>107</v>
      </c>
      <c r="B70" s="80"/>
      <c r="C70" s="80"/>
      <c r="D70" s="80"/>
      <c r="E70" s="80" t="s">
        <v>6</v>
      </c>
      <c r="F70" s="80"/>
      <c r="G70" s="80"/>
      <c r="H70" s="80"/>
      <c r="I70" s="80"/>
      <c r="J70" s="80" t="s">
        <v>38</v>
      </c>
      <c r="K70" s="80"/>
      <c r="L70" s="80"/>
      <c r="M70" s="80"/>
      <c r="N70" s="80"/>
      <c r="O70" s="80"/>
      <c r="P70" s="80" t="s">
        <v>63</v>
      </c>
      <c r="Q70" s="80"/>
      <c r="R70" s="80"/>
      <c r="S70" s="80"/>
      <c r="T70" s="81"/>
    </row>
    <row r="71" spans="1:20" s="39" customFormat="1" ht="15" customHeight="1" x14ac:dyDescent="0.2">
      <c r="A71" s="120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97"/>
      <c r="R71" s="46"/>
      <c r="S71" s="121"/>
      <c r="T71" s="122"/>
    </row>
    <row r="72" spans="1:20" s="39" customFormat="1" ht="15" customHeight="1" x14ac:dyDescent="0.2">
      <c r="A72" s="12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24"/>
      <c r="M72" s="125"/>
      <c r="N72" s="16"/>
      <c r="O72" s="16"/>
      <c r="P72" s="16"/>
      <c r="Q72" s="45"/>
      <c r="R72" s="46"/>
      <c r="S72" s="121"/>
      <c r="T72" s="122"/>
    </row>
    <row r="73" spans="1:20" s="39" customFormat="1" ht="15" customHeight="1" x14ac:dyDescent="0.2">
      <c r="A73" s="12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24"/>
      <c r="M73" s="125"/>
      <c r="N73" s="16"/>
      <c r="O73" s="16"/>
      <c r="P73" s="16"/>
      <c r="Q73" s="45"/>
      <c r="R73" s="46"/>
      <c r="S73" s="121"/>
      <c r="T73" s="122"/>
    </row>
    <row r="74" spans="1:20" s="39" customFormat="1" ht="15" customHeight="1" x14ac:dyDescent="0.2">
      <c r="A74" s="120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45"/>
      <c r="R74" s="46"/>
      <c r="S74" s="121"/>
      <c r="T74" s="122"/>
    </row>
    <row r="75" spans="1:20" s="39" customFormat="1" ht="15" customHeight="1" x14ac:dyDescent="0.2">
      <c r="A75" s="120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45"/>
      <c r="R75" s="46"/>
      <c r="S75" s="121"/>
      <c r="T75" s="122"/>
    </row>
    <row r="76" spans="1:20" s="39" customFormat="1" ht="17.25" customHeight="1" thickBot="1" x14ac:dyDescent="0.25">
      <c r="A76" s="126"/>
      <c r="B76" s="127"/>
      <c r="C76" s="127"/>
      <c r="D76" s="127"/>
      <c r="E76" s="127" t="str">
        <f>G17</f>
        <v>ХАРИН В.В. (ВК, г. ИЖЕВСК)</v>
      </c>
      <c r="F76" s="127"/>
      <c r="G76" s="127"/>
      <c r="H76" s="127"/>
      <c r="I76" s="127"/>
      <c r="J76" s="127" t="str">
        <f>G18</f>
        <v>САДРОВ Е.В. (1К, г. ИЖЕВСК)</v>
      </c>
      <c r="K76" s="127"/>
      <c r="L76" s="127"/>
      <c r="M76" s="127"/>
      <c r="N76" s="127"/>
      <c r="O76" s="127"/>
      <c r="P76" s="127" t="str">
        <f>G19</f>
        <v>ЖДАНОВ В.С. (1К, г. ИЖЕВСК)</v>
      </c>
      <c r="Q76" s="127"/>
      <c r="R76" s="127"/>
      <c r="S76" s="127"/>
      <c r="T76" s="128"/>
    </row>
    <row r="77" spans="1:20" ht="13.5" thickTop="1" x14ac:dyDescent="0.2"/>
  </sheetData>
  <sortState ref="B23:P52">
    <sortCondition ref="P23:P52"/>
  </sortState>
  <mergeCells count="46">
    <mergeCell ref="A74:E74"/>
    <mergeCell ref="F74:P74"/>
    <mergeCell ref="A75:E75"/>
    <mergeCell ref="F75:P75"/>
    <mergeCell ref="A76:D76"/>
    <mergeCell ref="E76:I76"/>
    <mergeCell ref="J76:O76"/>
    <mergeCell ref="P76:T76"/>
    <mergeCell ref="A70:D70"/>
    <mergeCell ref="E70:I70"/>
    <mergeCell ref="J70:O70"/>
    <mergeCell ref="P70:T70"/>
    <mergeCell ref="A71:E71"/>
    <mergeCell ref="F71:P71"/>
    <mergeCell ref="A6:T6"/>
    <mergeCell ref="A1:T1"/>
    <mergeCell ref="A2:T2"/>
    <mergeCell ref="A3:T3"/>
    <mergeCell ref="A4:T4"/>
    <mergeCell ref="A5:T5"/>
    <mergeCell ref="A15:G15"/>
    <mergeCell ref="H15:T15"/>
    <mergeCell ref="A21:A22"/>
    <mergeCell ref="B21:B22"/>
    <mergeCell ref="C21:C22"/>
    <mergeCell ref="D21:D22"/>
    <mergeCell ref="E21:E22"/>
    <mergeCell ref="G21:G22"/>
    <mergeCell ref="H21:O21"/>
    <mergeCell ref="P21:P22"/>
    <mergeCell ref="A7:T7"/>
    <mergeCell ref="A8:T8"/>
    <mergeCell ref="A9:T9"/>
    <mergeCell ref="A10:T10"/>
    <mergeCell ref="A11:T11"/>
    <mergeCell ref="Q21:Q22"/>
    <mergeCell ref="R21:R22"/>
    <mergeCell ref="T21:T22"/>
    <mergeCell ref="H22:I22"/>
    <mergeCell ref="J22:K22"/>
    <mergeCell ref="L22:M22"/>
    <mergeCell ref="N22:O22"/>
    <mergeCell ref="S21:S22"/>
    <mergeCell ref="F21:F22"/>
    <mergeCell ref="A60:D60"/>
    <mergeCell ref="G60:T60"/>
  </mergeCells>
  <conditionalFormatting sqref="B61:B69 B71:B75">
    <cfRule type="duplicateValues" dxfId="0" priority="1"/>
  </conditionalFormatting>
  <printOptions horizontalCentered="1"/>
  <pageMargins left="0.19685039370078741" right="0.19685039370078741" top="0.31496062992125984" bottom="0.39370078740157483" header="0.15748031496062992" footer="0.11811023622047245"/>
  <pageSetup paperSize="256" scale="61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Ж</vt:lpstr>
      <vt:lpstr>'итог Ж'!Заголовки_для_печати</vt:lpstr>
      <vt:lpstr>'итог Ж'!Область_печати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Arsen</cp:lastModifiedBy>
  <cp:lastPrinted>2022-08-10T13:40:15Z</cp:lastPrinted>
  <dcterms:created xsi:type="dcterms:W3CDTF">2022-08-04T08:28:16Z</dcterms:created>
  <dcterms:modified xsi:type="dcterms:W3CDTF">2022-08-11T10:40:39Z</dcterms:modified>
</cp:coreProperties>
</file>