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МТБ Протоколы\"/>
    </mc:Choice>
  </mc:AlternateContent>
  <bookViews>
    <workbookView xWindow="0" yWindow="0" windowWidth="20490" windowHeight="7755" tabRatio="789"/>
  </bookViews>
  <sheets>
    <sheet name="Д 13-14" sheetId="99" r:id="rId1"/>
  </sheets>
  <definedNames>
    <definedName name="_xlnm.Print_Area" localSheetId="0">'Д 13-14'!$A$1:$L$61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99" l="1"/>
  <c r="J33" i="99" l="1"/>
  <c r="J32" i="99"/>
  <c r="J31" i="99"/>
  <c r="J30" i="99"/>
  <c r="J29" i="99"/>
  <c r="J28" i="99"/>
  <c r="J27" i="99"/>
  <c r="J26" i="99"/>
  <c r="J25" i="99"/>
  <c r="J24" i="99"/>
  <c r="J23" i="99"/>
  <c r="J22" i="99"/>
  <c r="L50" i="99"/>
  <c r="L51" i="99"/>
  <c r="L52" i="99"/>
  <c r="L46" i="99"/>
  <c r="L49" i="99"/>
  <c r="L48" i="99"/>
  <c r="L47" i="99"/>
  <c r="D61" i="99"/>
  <c r="G61" i="99"/>
  <c r="J61" i="99"/>
  <c r="H53" i="99"/>
  <c r="H52" i="99"/>
  <c r="H51" i="99"/>
  <c r="H50" i="99"/>
  <c r="H49" i="99"/>
  <c r="H47" i="99" l="1"/>
</calcChain>
</file>

<file path=xl/sharedStrings.xml><?xml version="1.0" encoding="utf-8"?>
<sst xmlns="http://schemas.openxmlformats.org/spreadsheetml/2006/main" count="145" uniqueCount="106">
  <si>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</si>
  <si>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</si>
  <si>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</si>
  <si>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</si>
  <si>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СТАТИСТИКА ГОНКИ</t>
  </si>
  <si>
    <t>МЕСТО</t>
  </si>
  <si>
    <t>РЕЗУЛЬТАТ</t>
  </si>
  <si>
    <t>РАЗРЯД,
ЗВАНИЕ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</si>
  <si>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</si>
  <si>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</si>
  <si>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</si>
  <si>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</si>
  <si>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</si>
  <si>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</si>
  <si>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</si>
  <si>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</si>
  <si>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</si>
  <si>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</si>
  <si>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</si>
  <si>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</si>
  <si>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</si>
  <si>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ОТСТАВАНИЕ</t>
  </si>
  <si>
    <t>Московская область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</si>
  <si>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</si>
  <si>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</si>
  <si>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</si>
  <si>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</si>
  <si>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</si>
  <si>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</si>
  <si>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</si>
  <si>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</si>
  <si>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</si>
  <si>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</si>
  <si>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</si>
  <si>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Ростовская область</t>
  </si>
  <si>
    <t>Челябинская область</t>
  </si>
  <si>
    <t>Краснодарский край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</si>
  <si>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</si>
  <si>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</si>
  <si>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</si>
  <si>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</t>
    </r>
  </si>
  <si>
    <t>1 СР</t>
  </si>
  <si>
    <t>Лимит времени</t>
  </si>
  <si>
    <t xml:space="preserve">Министерство физической культуры и спорта Краснодарского края </t>
  </si>
  <si>
    <t>Управление по физической культуре и спорту г. Геленджик</t>
  </si>
  <si>
    <t>Федерация велосипедного спорта Кубани</t>
  </si>
  <si>
    <t>2 СР</t>
  </si>
  <si>
    <t>СУДЬЯ НА ФИНИШЕ</t>
  </si>
  <si>
    <t>ВСЕРОССИЙСКИЕ СОРЕВНОВАНИЯ</t>
  </si>
  <si>
    <t xml:space="preserve">Чувашская Республика </t>
  </si>
  <si>
    <t>Забайкальский край</t>
  </si>
  <si>
    <t>3 СР</t>
  </si>
  <si>
    <t>НФ</t>
  </si>
  <si>
    <t>Липецкая область</t>
  </si>
  <si>
    <t>Республика Татарстан</t>
  </si>
  <si>
    <t>Свердловская область</t>
  </si>
  <si>
    <t>Калининградская область</t>
  </si>
  <si>
    <t>ЖУРАВЛЁВА Мария</t>
  </si>
  <si>
    <t>КОЛЬТЕРОВА Арина</t>
  </si>
  <si>
    <t>АВЕТИСОВА Ксения</t>
  </si>
  <si>
    <t>Ставропольский край</t>
  </si>
  <si>
    <t>ЮДАХИНА Виктория</t>
  </si>
  <si>
    <t>АНДРЕЕВА Виктория</t>
  </si>
  <si>
    <t>ЗЕКСЕЛЬ Надежда</t>
  </si>
  <si>
    <t>Ленинградская область</t>
  </si>
  <si>
    <t>БЕЛОВА Мирослава</t>
  </si>
  <si>
    <t>МЕДИНА Ульяна</t>
  </si>
  <si>
    <t>КИТАЕВА Софья</t>
  </si>
  <si>
    <t>МАЛЬЦЕВА Анастасия</t>
  </si>
  <si>
    <t>ЗЕВАКИНА Елизавета</t>
  </si>
  <si>
    <t>ПЕРШИНА Анастасия</t>
  </si>
  <si>
    <t>МИРОШНИЧЕНКО Ольга</t>
  </si>
  <si>
    <t>ШАКИРОВА Екатерина</t>
  </si>
  <si>
    <t>ИВАНОВА Александра</t>
  </si>
  <si>
    <t>СЕМЕНОВА Элина</t>
  </si>
  <si>
    <t>ХРУСТАЛЬ Татьяна</t>
  </si>
  <si>
    <t>КАРТИНИНА Дарья</t>
  </si>
  <si>
    <t>ЛЁВОЧКИНА Виктория</t>
  </si>
  <si>
    <t>ИВАНОВА Валерия</t>
  </si>
  <si>
    <t>ТИТОВА Виктория</t>
  </si>
  <si>
    <t>ТИМИРГАЛИЕВА Диана</t>
  </si>
  <si>
    <t>2 круга</t>
  </si>
  <si>
    <t>1 круг</t>
  </si>
  <si>
    <t/>
  </si>
  <si>
    <t>ЮДИНА Л.Н. (1 кат., Забайкальский край)</t>
  </si>
  <si>
    <t>БЕСЧАСТНОВ А.А. (ВК, г. Москва)</t>
  </si>
  <si>
    <t>ГЕОРГИЕВ В.М. (ВК, Чувашская Республика)</t>
  </si>
  <si>
    <t xml:space="preserve">НАЗВАНИЕ ТРАССЫ / РЕГ. НОМЕР: с. Архипо-Осиповка </t>
  </si>
  <si>
    <t>№ ВРВС: 0080771811Я</t>
  </si>
  <si>
    <t>№ ЕКП 2022: 4803</t>
  </si>
  <si>
    <t>Москва</t>
  </si>
  <si>
    <t>Санкт Петербург</t>
  </si>
  <si>
    <t>ВЫПОЛНЕНИЕ НТУ ЕВСК</t>
  </si>
  <si>
    <t>ИНФОРМАЦИЯ О ЖЮРИ И ГСК СОРЕВНОВАНИЙ:</t>
  </si>
  <si>
    <t>Температура:</t>
  </si>
  <si>
    <t>Влажность:</t>
  </si>
  <si>
    <t>Осадки:</t>
  </si>
  <si>
    <t>Ветер:</t>
  </si>
  <si>
    <t>ПОГОДНЫЕ УСЛОВИЯ</t>
  </si>
  <si>
    <t>МЕСТО ПРОВЕДЕНИЯ: г. Геленджик</t>
  </si>
  <si>
    <t>НАЧАЛО ГОНКИ: 12ч 00м</t>
  </si>
  <si>
    <t>1,5 км / 4</t>
  </si>
  <si>
    <t>1 сп.юн.р.</t>
  </si>
  <si>
    <t>ДЕВУШКИ 13-14 лет</t>
  </si>
  <si>
    <t>ДАТА ПРОВЕДЕНИЯ: 20 марта 2022 года</t>
  </si>
  <si>
    <t>маунтинбайк - кросс - кантри - короткий 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</si>
</sst>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dd/mm/yyyy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0" borderId="0"/>
    <xf numFmtId="0" fontId="18" fillId="0" borderId="0"/>
  </cellStyleXfs>
  <cellXfs count="153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/>
    </xf>
    <xf numFmtId="49" fontId="12" fillId="0" borderId="17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2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14" fillId="0" borderId="1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2" fontId="5" fillId="0" borderId="6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14" fontId="5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19" fillId="0" borderId="1" xfId="8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2" fontId="6" fillId="2" borderId="24" xfId="3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vertical="center"/>
    </xf>
    <xf numFmtId="21" fontId="5" fillId="0" borderId="19" xfId="0" applyNumberFormat="1" applyFont="1" applyBorder="1" applyAlignment="1">
      <alignment horizontal="center" vertical="center"/>
    </xf>
    <xf numFmtId="21" fontId="5" fillId="0" borderId="31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165" fontId="5" fillId="0" borderId="26" xfId="0" applyNumberFormat="1" applyFont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 wrapText="1"/>
    </xf>
    <xf numFmtId="0" fontId="19" fillId="0" borderId="26" xfId="8" applyFont="1" applyFill="1" applyBorder="1" applyAlignment="1">
      <alignment horizontal="center" vertical="center" wrapText="1"/>
    </xf>
    <xf numFmtId="0" fontId="5" fillId="0" borderId="26" xfId="0" applyFont="1" applyBorder="1" applyAlignment="1">
      <alignment vertical="center"/>
    </xf>
    <xf numFmtId="21" fontId="5" fillId="0" borderId="26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5" fillId="0" borderId="26" xfId="0" applyNumberFormat="1" applyFont="1" applyFill="1" applyBorder="1" applyAlignment="1" applyProtection="1">
      <alignment horizontal="center" vertical="center"/>
    </xf>
    <xf numFmtId="0" fontId="5" fillId="0" borderId="32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1" fillId="2" borderId="27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right" vertical="center"/>
    </xf>
    <xf numFmtId="49" fontId="5" fillId="0" borderId="17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2" fillId="0" borderId="21" xfId="0" applyFont="1" applyFill="1" applyBorder="1" applyAlignment="1">
      <alignment horizontal="right" vertical="center"/>
    </xf>
    <xf numFmtId="0" fontId="9" fillId="0" borderId="30" xfId="0" applyFont="1" applyBorder="1" applyAlignment="1">
      <alignment horizontal="left" vertical="center"/>
    </xf>
    <xf numFmtId="0" fontId="12" fillId="0" borderId="21" xfId="0" applyFont="1" applyBorder="1" applyAlignment="1">
      <alignment vertical="center"/>
    </xf>
    <xf numFmtId="2" fontId="12" fillId="0" borderId="21" xfId="0" applyNumberFormat="1" applyFont="1" applyBorder="1" applyAlignment="1">
      <alignment vertical="center"/>
    </xf>
    <xf numFmtId="49" fontId="12" fillId="0" borderId="22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justify"/>
    </xf>
    <xf numFmtId="0" fontId="17" fillId="0" borderId="3" xfId="8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2" fontId="15" fillId="0" borderId="3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1">
    <cellStyle name="Обычный" xfId="0" builtinId="0"/>
    <cellStyle name="Обычный 12" xfId="1"/>
    <cellStyle name="Обычный 2" xfId="2"/>
    <cellStyle name="Обычный 2 2" xfId="6"/>
    <cellStyle name="Обычный 2 2 2" xfId="9"/>
    <cellStyle name="Обычный 2 3" xfId="5"/>
    <cellStyle name="Обычный 3" xfId="7"/>
    <cellStyle name="Обычный 4" xfId="4"/>
    <cellStyle name="Обычный 5" xfId="10"/>
    <cellStyle name="Обычный_ID4938_RS_1" xfId="8"/>
    <cellStyle name="Обычный_Стартовый протокол Смирнов_20101106_Results" xf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67457</xdr:colOff>
      <xdr:row>0</xdr:row>
      <xdr:rowOff>25922</xdr:rowOff>
    </xdr:from>
    <xdr:to>
      <xdr:col>2</xdr:col>
      <xdr:colOff>174238</xdr:colOff>
      <xdr:row>5</xdr:row>
      <xdr:rowOff>58079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A32550BE-F816-7046-A93B-EBA8AC30EA8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57" y="25922"/>
          <a:ext cx="1036049" cy="1158895"/>
        </a:xfrm>
        <a:prstGeom prst="rect">
          <a:avLst/>
        </a:prstGeom>
      </xdr:spPr>
    </xdr:pic>
    <xdr:clientData/>
  </xdr:twoCellAnchor>
  <xdr:twoCellAnchor editAs="oneCell">
    <xdr:from>
      <xdr:col>10</xdr:col>
      <xdr:colOff>325244</xdr:colOff>
      <xdr:row>0</xdr:row>
      <xdr:rowOff>130185</xdr:rowOff>
    </xdr:from>
    <xdr:to>
      <xdr:col>11</xdr:col>
      <xdr:colOff>1047236</xdr:colOff>
      <xdr:row>5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DD5C3EC5-669C-CE4F-8F4D-B0587F55AD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3994" y="130185"/>
          <a:ext cx="1564606" cy="996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Q62"/>
  <sheetViews>
    <sheetView tabSelected="1" view="pageBreakPreview" topLeftCell="A45" zoomScaleNormal="100" zoomScaleSheetLayoutView="100" workbookViewId="0">
      <selection activeCell="H49" sqref="H49"/>
    </sheetView>
  </sheetViews>
  <sheetFormatPr defaultColWidth="9.140625" defaultRowHeight="12.75" x14ac:dyDescent="0.2"/>
  <cols>
    <col min="1" max="1" width="7" style="1" customWidth="1"/>
    <col min="2" max="2" width="7" style="44" customWidth="1"/>
    <col min="3" max="3" width="13.7109375" style="44" customWidth="1"/>
    <col min="4" max="4" width="24" style="1" customWidth="1"/>
    <col min="5" max="5" width="11.7109375" style="1" customWidth="1"/>
    <col min="6" max="6" width="11.140625" style="1" customWidth="1"/>
    <col min="7" max="7" width="22.42578125" style="1" customWidth="1"/>
    <col min="8" max="8" width="11.42578125" style="1" customWidth="1"/>
    <col min="9" max="9" width="13" style="1" customWidth="1"/>
    <col min="10" max="10" width="12" style="42" customWidth="1"/>
    <col min="11" max="11" width="12.5703125" style="1" customWidth="1"/>
    <col min="12" max="12" width="18.7109375" style="1" customWidth="1"/>
    <col min="13" max="16384" width="9.140625" style="1"/>
  </cols>
  <sheetData>
    <row r="1" spans="1:17" ht="15.75" customHeight="1" thickTop="1" x14ac:dyDescent="0.2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20"/>
    </row>
    <row r="2" spans="1:17" ht="15.75" customHeight="1" x14ac:dyDescent="0.2">
      <c r="A2" s="121" t="s">
        <v>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3"/>
    </row>
    <row r="3" spans="1:17" ht="15.75" customHeight="1" x14ac:dyDescent="0.2">
      <c r="A3" s="121" t="s">
        <v>43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3"/>
    </row>
    <row r="4" spans="1:17" ht="21" x14ac:dyDescent="0.2">
      <c r="A4" s="121" t="s">
        <v>44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3"/>
    </row>
    <row r="5" spans="1:17" ht="21" x14ac:dyDescent="0.2">
      <c r="A5" s="121" t="s">
        <v>45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3"/>
      <c r="O5" s="20"/>
    </row>
    <row r="6" spans="1:17" s="2" customFormat="1" ht="28.5" x14ac:dyDescent="0.2">
      <c r="A6" s="124" t="s">
        <v>48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6"/>
      <c r="Q6" s="20"/>
    </row>
    <row r="7" spans="1:17" s="2" customFormat="1" ht="18" customHeight="1" x14ac:dyDescent="0.2">
      <c r="A7" s="127" t="s">
        <v>14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9"/>
    </row>
    <row r="8" spans="1:17" s="2" customFormat="1" ht="4.5" customHeight="1" thickBot="1" x14ac:dyDescent="0.25">
      <c r="A8" s="127" t="s">
        <v>83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9"/>
    </row>
    <row r="9" spans="1:17" ht="19.5" customHeight="1" thickTop="1" x14ac:dyDescent="0.2">
      <c r="A9" s="130" t="s">
        <v>18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2"/>
    </row>
    <row r="10" spans="1:17" ht="18" customHeight="1" x14ac:dyDescent="0.2">
      <c r="A10" s="133" t="s">
        <v>105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5"/>
    </row>
    <row r="11" spans="1:17" ht="19.5" customHeight="1" x14ac:dyDescent="0.2">
      <c r="A11" s="133" t="s">
        <v>103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5"/>
    </row>
    <row r="12" spans="1:17" ht="5.25" customHeight="1" x14ac:dyDescent="0.2">
      <c r="A12" s="115" t="s">
        <v>83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7"/>
    </row>
    <row r="13" spans="1:17" ht="15.75" x14ac:dyDescent="0.2">
      <c r="A13" s="36" t="s">
        <v>99</v>
      </c>
      <c r="B13" s="19"/>
      <c r="C13" s="19"/>
      <c r="D13" s="56"/>
      <c r="E13" s="4"/>
      <c r="F13" s="4"/>
      <c r="G13" s="25" t="s">
        <v>100</v>
      </c>
      <c r="H13" s="46"/>
      <c r="I13" s="4"/>
      <c r="J13" s="37"/>
      <c r="K13" s="22"/>
      <c r="L13" s="23" t="s">
        <v>88</v>
      </c>
    </row>
    <row r="14" spans="1:17" ht="15.75" x14ac:dyDescent="0.2">
      <c r="A14" s="16" t="s">
        <v>104</v>
      </c>
      <c r="B14" s="13"/>
      <c r="C14" s="13"/>
      <c r="D14" s="55"/>
      <c r="E14" s="5"/>
      <c r="F14" s="5"/>
      <c r="G14" s="6" t="s">
        <v>40</v>
      </c>
      <c r="H14" s="45"/>
      <c r="I14" s="5"/>
      <c r="J14" s="38"/>
      <c r="K14" s="24"/>
      <c r="L14" s="43" t="s">
        <v>89</v>
      </c>
    </row>
    <row r="15" spans="1:17" ht="15" x14ac:dyDescent="0.2">
      <c r="A15" s="148" t="s">
        <v>93</v>
      </c>
      <c r="B15" s="140"/>
      <c r="C15" s="140"/>
      <c r="D15" s="140"/>
      <c r="E15" s="140"/>
      <c r="F15" s="140"/>
      <c r="G15" s="149"/>
      <c r="H15" s="139" t="s">
        <v>1</v>
      </c>
      <c r="I15" s="140"/>
      <c r="J15" s="140"/>
      <c r="K15" s="140"/>
      <c r="L15" s="141"/>
    </row>
    <row r="16" spans="1:17" ht="15" x14ac:dyDescent="0.2">
      <c r="A16" s="17"/>
      <c r="B16" s="14"/>
      <c r="C16" s="14"/>
      <c r="D16" s="10"/>
      <c r="E16" s="11"/>
      <c r="F16" s="10"/>
      <c r="G16" s="12" t="s">
        <v>83</v>
      </c>
      <c r="H16" s="30" t="s">
        <v>87</v>
      </c>
      <c r="I16" s="7"/>
      <c r="J16" s="39"/>
      <c r="K16" s="7"/>
      <c r="L16" s="18"/>
    </row>
    <row r="17" spans="1:12" ht="15" x14ac:dyDescent="0.2">
      <c r="A17" s="17" t="s">
        <v>15</v>
      </c>
      <c r="B17" s="14"/>
      <c r="C17" s="14"/>
      <c r="D17" s="9"/>
      <c r="E17" s="11"/>
      <c r="F17" s="10"/>
      <c r="G17" s="12" t="s">
        <v>84</v>
      </c>
      <c r="H17" s="30" t="s">
        <v>38</v>
      </c>
      <c r="I17" s="7"/>
      <c r="J17" s="39"/>
      <c r="K17" s="7"/>
      <c r="L17" s="29"/>
    </row>
    <row r="18" spans="1:12" ht="15" x14ac:dyDescent="0.2">
      <c r="A18" s="17" t="s">
        <v>16</v>
      </c>
      <c r="B18" s="14"/>
      <c r="C18" s="14"/>
      <c r="D18" s="9"/>
      <c r="E18" s="11"/>
      <c r="F18" s="10"/>
      <c r="G18" s="12" t="s">
        <v>85</v>
      </c>
      <c r="H18" s="30" t="s">
        <v>39</v>
      </c>
      <c r="I18" s="7"/>
      <c r="J18" s="39"/>
      <c r="K18" s="7"/>
      <c r="L18" s="29"/>
    </row>
    <row r="19" spans="1:12" ht="16.5" thickBot="1" x14ac:dyDescent="0.25">
      <c r="A19" s="101" t="s">
        <v>13</v>
      </c>
      <c r="B19" s="53"/>
      <c r="C19" s="53"/>
      <c r="D19" s="54"/>
      <c r="E19" s="54"/>
      <c r="F19" s="54"/>
      <c r="G19" s="102" t="s">
        <v>86</v>
      </c>
      <c r="H19" s="103" t="s">
        <v>37</v>
      </c>
      <c r="I19" s="104"/>
      <c r="J19" s="105"/>
      <c r="K19" s="92">
        <v>6</v>
      </c>
      <c r="L19" s="106" t="s">
        <v>101</v>
      </c>
    </row>
    <row r="20" spans="1:12" ht="9" customHeight="1" thickTop="1" thickBot="1" x14ac:dyDescent="0.25">
      <c r="A20" s="99"/>
      <c r="B20" s="57"/>
      <c r="C20" s="57"/>
      <c r="D20" s="99"/>
      <c r="E20" s="99"/>
      <c r="F20" s="99"/>
      <c r="G20" s="99"/>
      <c r="H20" s="99"/>
      <c r="I20" s="99"/>
      <c r="J20" s="100"/>
      <c r="K20" s="99"/>
      <c r="L20" s="99"/>
    </row>
    <row r="21" spans="1:12" s="3" customFormat="1" ht="30.75" customHeight="1" thickTop="1" x14ac:dyDescent="0.2">
      <c r="A21" s="67" t="s">
        <v>5</v>
      </c>
      <c r="B21" s="68" t="s">
        <v>10</v>
      </c>
      <c r="C21" s="68" t="s">
        <v>33</v>
      </c>
      <c r="D21" s="68" t="s">
        <v>2</v>
      </c>
      <c r="E21" s="68" t="s">
        <v>32</v>
      </c>
      <c r="F21" s="68" t="s">
        <v>7</v>
      </c>
      <c r="G21" s="68" t="s">
        <v>11</v>
      </c>
      <c r="H21" s="68" t="s">
        <v>6</v>
      </c>
      <c r="I21" s="68" t="s">
        <v>21</v>
      </c>
      <c r="J21" s="69" t="s">
        <v>19</v>
      </c>
      <c r="K21" s="70" t="s">
        <v>92</v>
      </c>
      <c r="L21" s="71" t="s">
        <v>12</v>
      </c>
    </row>
    <row r="22" spans="1:12" ht="26.25" customHeight="1" x14ac:dyDescent="0.2">
      <c r="A22" s="58">
        <v>1</v>
      </c>
      <c r="B22" s="59">
        <v>203</v>
      </c>
      <c r="C22" s="59">
        <v>10081558893</v>
      </c>
      <c r="D22" s="60" t="s">
        <v>57</v>
      </c>
      <c r="E22" s="65">
        <v>39505</v>
      </c>
      <c r="F22" s="61" t="s">
        <v>46</v>
      </c>
      <c r="G22" s="66" t="s">
        <v>56</v>
      </c>
      <c r="H22" s="62">
        <v>1.3564814814814816E-2</v>
      </c>
      <c r="I22" s="62" t="s">
        <v>83</v>
      </c>
      <c r="J22" s="63">
        <f t="shared" ref="J22:J33" si="0">IFERROR($K$19*3600/(HOUR(H22)*3600+MINUTE(H22)*60+SECOND(H22)),"")</f>
        <v>18.430034129692832</v>
      </c>
      <c r="K22" s="64"/>
      <c r="L22" s="72"/>
    </row>
    <row r="23" spans="1:12" ht="26.25" customHeight="1" x14ac:dyDescent="0.2">
      <c r="A23" s="96">
        <v>2</v>
      </c>
      <c r="B23" s="59">
        <v>210</v>
      </c>
      <c r="C23" s="59">
        <v>10120034854</v>
      </c>
      <c r="D23" s="60" t="s">
        <v>65</v>
      </c>
      <c r="E23" s="65">
        <v>40141</v>
      </c>
      <c r="F23" s="61" t="s">
        <v>102</v>
      </c>
      <c r="G23" s="66" t="s">
        <v>22</v>
      </c>
      <c r="H23" s="62">
        <v>1.4201388888888888E-2</v>
      </c>
      <c r="I23" s="62">
        <v>6.3657407407407239E-4</v>
      </c>
      <c r="J23" s="63">
        <f t="shared" si="0"/>
        <v>17.603911980440099</v>
      </c>
      <c r="K23" s="64"/>
      <c r="L23" s="72"/>
    </row>
    <row r="24" spans="1:12" ht="26.25" customHeight="1" x14ac:dyDescent="0.2">
      <c r="A24" s="96">
        <v>3</v>
      </c>
      <c r="B24" s="59">
        <v>201</v>
      </c>
      <c r="C24" s="59">
        <v>10102051458</v>
      </c>
      <c r="D24" s="60" t="s">
        <v>76</v>
      </c>
      <c r="E24" s="65">
        <v>39490</v>
      </c>
      <c r="F24" s="61" t="s">
        <v>102</v>
      </c>
      <c r="G24" s="66" t="s">
        <v>90</v>
      </c>
      <c r="H24" s="62">
        <v>1.4421296296296295E-2</v>
      </c>
      <c r="I24" s="62">
        <v>8.564814814814789E-4</v>
      </c>
      <c r="J24" s="63">
        <f t="shared" si="0"/>
        <v>17.335473515248797</v>
      </c>
      <c r="K24" s="64"/>
      <c r="L24" s="72"/>
    </row>
    <row r="25" spans="1:12" ht="26.25" customHeight="1" x14ac:dyDescent="0.2">
      <c r="A25" s="96">
        <v>4</v>
      </c>
      <c r="B25" s="59">
        <v>202</v>
      </c>
      <c r="C25" s="59">
        <v>10111496430</v>
      </c>
      <c r="D25" s="60" t="s">
        <v>69</v>
      </c>
      <c r="E25" s="65">
        <v>39633</v>
      </c>
      <c r="F25" s="61" t="s">
        <v>46</v>
      </c>
      <c r="G25" s="66" t="s">
        <v>53</v>
      </c>
      <c r="H25" s="62">
        <v>1.4513888888888889E-2</v>
      </c>
      <c r="I25" s="62">
        <v>9.4907407407407267E-4</v>
      </c>
      <c r="J25" s="63">
        <f t="shared" si="0"/>
        <v>17.224880382775119</v>
      </c>
      <c r="K25" s="64"/>
      <c r="L25" s="72"/>
    </row>
    <row r="26" spans="1:12" ht="26.25" customHeight="1" x14ac:dyDescent="0.2">
      <c r="A26" s="96">
        <v>5</v>
      </c>
      <c r="B26" s="59">
        <v>211</v>
      </c>
      <c r="C26" s="59">
        <v>10127364115</v>
      </c>
      <c r="D26" s="60" t="s">
        <v>63</v>
      </c>
      <c r="E26" s="65">
        <v>39623</v>
      </c>
      <c r="F26" s="61" t="s">
        <v>46</v>
      </c>
      <c r="G26" s="66" t="s">
        <v>64</v>
      </c>
      <c r="H26" s="62">
        <v>1.4548611111111111E-2</v>
      </c>
      <c r="I26" s="62">
        <v>9.8379629629629511E-4</v>
      </c>
      <c r="J26" s="63">
        <f t="shared" si="0"/>
        <v>17.183770883054894</v>
      </c>
      <c r="K26" s="64"/>
      <c r="L26" s="72"/>
    </row>
    <row r="27" spans="1:12" ht="26.25" customHeight="1" x14ac:dyDescent="0.2">
      <c r="A27" s="96">
        <v>6</v>
      </c>
      <c r="B27" s="59">
        <v>208</v>
      </c>
      <c r="C27" s="59">
        <v>10127392811</v>
      </c>
      <c r="D27" s="60" t="s">
        <v>59</v>
      </c>
      <c r="E27" s="65">
        <v>39673</v>
      </c>
      <c r="F27" s="61" t="s">
        <v>41</v>
      </c>
      <c r="G27" s="66" t="s">
        <v>91</v>
      </c>
      <c r="H27" s="62">
        <v>1.480324074074074E-2</v>
      </c>
      <c r="I27" s="62">
        <v>1.2384259259259241E-3</v>
      </c>
      <c r="J27" s="63">
        <f t="shared" si="0"/>
        <v>16.888193901485536</v>
      </c>
      <c r="K27" s="64"/>
      <c r="L27" s="72"/>
    </row>
    <row r="28" spans="1:12" ht="26.25" customHeight="1" x14ac:dyDescent="0.2">
      <c r="A28" s="96">
        <v>7</v>
      </c>
      <c r="B28" s="59">
        <v>204</v>
      </c>
      <c r="C28" s="59">
        <v>10120340709</v>
      </c>
      <c r="D28" s="60" t="s">
        <v>73</v>
      </c>
      <c r="E28" s="65">
        <v>39516</v>
      </c>
      <c r="F28" s="61" t="s">
        <v>46</v>
      </c>
      <c r="G28" s="66" t="s">
        <v>35</v>
      </c>
      <c r="H28" s="62">
        <v>1.5474537037037038E-2</v>
      </c>
      <c r="I28" s="62">
        <v>1.9097222222222224E-3</v>
      </c>
      <c r="J28" s="63">
        <f t="shared" si="0"/>
        <v>16.155572176514585</v>
      </c>
      <c r="K28" s="64"/>
      <c r="L28" s="72"/>
    </row>
    <row r="29" spans="1:12" ht="26.25" customHeight="1" x14ac:dyDescent="0.2">
      <c r="A29" s="96">
        <v>8</v>
      </c>
      <c r="B29" s="59">
        <v>214</v>
      </c>
      <c r="C29" s="59">
        <v>10115212843</v>
      </c>
      <c r="D29" s="60" t="s">
        <v>67</v>
      </c>
      <c r="E29" s="65">
        <v>40029</v>
      </c>
      <c r="F29" s="61" t="s">
        <v>46</v>
      </c>
      <c r="G29" s="66" t="s">
        <v>55</v>
      </c>
      <c r="H29" s="62">
        <v>1.5555555555555553E-2</v>
      </c>
      <c r="I29" s="62">
        <v>1.9907407407407374E-3</v>
      </c>
      <c r="J29" s="63">
        <f t="shared" si="0"/>
        <v>16.071428571428573</v>
      </c>
      <c r="K29" s="64"/>
      <c r="L29" s="72"/>
    </row>
    <row r="30" spans="1:12" ht="26.25" customHeight="1" x14ac:dyDescent="0.2">
      <c r="A30" s="96">
        <v>9</v>
      </c>
      <c r="B30" s="59">
        <v>218</v>
      </c>
      <c r="C30" s="59">
        <v>10126053403</v>
      </c>
      <c r="D30" s="60" t="s">
        <v>66</v>
      </c>
      <c r="E30" s="65">
        <v>39958</v>
      </c>
      <c r="F30" s="61" t="s">
        <v>102</v>
      </c>
      <c r="G30" s="66" t="s">
        <v>22</v>
      </c>
      <c r="H30" s="62">
        <v>1.5694444444444445E-2</v>
      </c>
      <c r="I30" s="62">
        <v>2.1296296296296289E-3</v>
      </c>
      <c r="J30" s="63">
        <f t="shared" si="0"/>
        <v>15.929203539823009</v>
      </c>
      <c r="K30" s="64"/>
      <c r="L30" s="72"/>
    </row>
    <row r="31" spans="1:12" ht="26.25" customHeight="1" x14ac:dyDescent="0.2">
      <c r="A31" s="96">
        <v>10</v>
      </c>
      <c r="B31" s="59">
        <v>205</v>
      </c>
      <c r="C31" s="59">
        <v>10120340911</v>
      </c>
      <c r="D31" s="60" t="s">
        <v>72</v>
      </c>
      <c r="E31" s="65">
        <v>39521</v>
      </c>
      <c r="F31" s="61" t="s">
        <v>46</v>
      </c>
      <c r="G31" s="66" t="s">
        <v>35</v>
      </c>
      <c r="H31" s="62">
        <v>1.5821759259259261E-2</v>
      </c>
      <c r="I31" s="62">
        <v>2.2569444444444451E-3</v>
      </c>
      <c r="J31" s="63">
        <f t="shared" si="0"/>
        <v>15.801024140453547</v>
      </c>
      <c r="K31" s="64"/>
      <c r="L31" s="72"/>
    </row>
    <row r="32" spans="1:12" ht="26.25" customHeight="1" x14ac:dyDescent="0.2">
      <c r="A32" s="96">
        <v>11</v>
      </c>
      <c r="B32" s="59">
        <v>223</v>
      </c>
      <c r="C32" s="59">
        <v>10120868145</v>
      </c>
      <c r="D32" s="60" t="s">
        <v>61</v>
      </c>
      <c r="E32" s="65">
        <v>40099</v>
      </c>
      <c r="F32" s="61" t="s">
        <v>46</v>
      </c>
      <c r="G32" s="66" t="s">
        <v>60</v>
      </c>
      <c r="H32" s="62">
        <v>1.6134259259259261E-2</v>
      </c>
      <c r="I32" s="62">
        <v>2.5694444444444454E-3</v>
      </c>
      <c r="J32" s="63">
        <f t="shared" si="0"/>
        <v>15.494978479196556</v>
      </c>
      <c r="K32" s="64"/>
      <c r="L32" s="72"/>
    </row>
    <row r="33" spans="1:12" ht="26.25" customHeight="1" x14ac:dyDescent="0.2">
      <c r="A33" s="96">
        <v>12</v>
      </c>
      <c r="B33" s="59">
        <v>206</v>
      </c>
      <c r="C33" s="59">
        <v>10120652624</v>
      </c>
      <c r="D33" s="60" t="s">
        <v>68</v>
      </c>
      <c r="E33" s="65">
        <v>39674</v>
      </c>
      <c r="F33" s="61" t="s">
        <v>46</v>
      </c>
      <c r="G33" s="66" t="s">
        <v>50</v>
      </c>
      <c r="H33" s="62">
        <v>1.6134259259259261E-2</v>
      </c>
      <c r="I33" s="62">
        <v>2.5694444444444454E-3</v>
      </c>
      <c r="J33" s="63">
        <f t="shared" si="0"/>
        <v>15.494978479196556</v>
      </c>
      <c r="K33" s="64"/>
      <c r="L33" s="72"/>
    </row>
    <row r="34" spans="1:12" ht="26.25" customHeight="1" x14ac:dyDescent="0.2">
      <c r="A34" s="96">
        <v>13</v>
      </c>
      <c r="B34" s="59">
        <v>217</v>
      </c>
      <c r="C34" s="59">
        <v>10116911858</v>
      </c>
      <c r="D34" s="60" t="s">
        <v>77</v>
      </c>
      <c r="E34" s="65">
        <v>39588</v>
      </c>
      <c r="F34" s="61" t="s">
        <v>51</v>
      </c>
      <c r="G34" s="66" t="s">
        <v>54</v>
      </c>
      <c r="H34" s="62"/>
      <c r="I34" s="73"/>
      <c r="J34" s="63"/>
      <c r="K34" s="64"/>
      <c r="L34" s="74" t="s">
        <v>82</v>
      </c>
    </row>
    <row r="35" spans="1:12" ht="26.25" customHeight="1" x14ac:dyDescent="0.2">
      <c r="A35" s="96">
        <v>14</v>
      </c>
      <c r="B35" s="59">
        <v>215</v>
      </c>
      <c r="C35" s="59">
        <v>10128007345</v>
      </c>
      <c r="D35" s="60" t="s">
        <v>79</v>
      </c>
      <c r="E35" s="65">
        <v>39620</v>
      </c>
      <c r="F35" s="61" t="s">
        <v>46</v>
      </c>
      <c r="G35" s="66" t="s">
        <v>54</v>
      </c>
      <c r="H35" s="62"/>
      <c r="I35" s="73"/>
      <c r="J35" s="63"/>
      <c r="K35" s="64"/>
      <c r="L35" s="74" t="s">
        <v>82</v>
      </c>
    </row>
    <row r="36" spans="1:12" ht="26.25" customHeight="1" x14ac:dyDescent="0.2">
      <c r="A36" s="96">
        <v>15</v>
      </c>
      <c r="B36" s="59">
        <v>216</v>
      </c>
      <c r="C36" s="59">
        <v>10027008144</v>
      </c>
      <c r="D36" s="60" t="s">
        <v>58</v>
      </c>
      <c r="E36" s="65">
        <v>40144</v>
      </c>
      <c r="F36" s="61" t="s">
        <v>46</v>
      </c>
      <c r="G36" s="66" t="s">
        <v>56</v>
      </c>
      <c r="H36" s="62"/>
      <c r="I36" s="73"/>
      <c r="J36" s="63"/>
      <c r="K36" s="64"/>
      <c r="L36" s="74" t="s">
        <v>82</v>
      </c>
    </row>
    <row r="37" spans="1:12" ht="26.25" customHeight="1" x14ac:dyDescent="0.2">
      <c r="A37" s="96">
        <v>16</v>
      </c>
      <c r="B37" s="59">
        <v>207</v>
      </c>
      <c r="C37" s="59">
        <v>10128007244</v>
      </c>
      <c r="D37" s="60" t="s">
        <v>80</v>
      </c>
      <c r="E37" s="65">
        <v>39765</v>
      </c>
      <c r="F37" s="61" t="s">
        <v>46</v>
      </c>
      <c r="G37" s="66" t="s">
        <v>54</v>
      </c>
      <c r="H37" s="62"/>
      <c r="I37" s="73"/>
      <c r="J37" s="63"/>
      <c r="K37" s="64"/>
      <c r="L37" s="74" t="s">
        <v>81</v>
      </c>
    </row>
    <row r="38" spans="1:12" ht="26.25" customHeight="1" x14ac:dyDescent="0.2">
      <c r="A38" s="96">
        <v>17</v>
      </c>
      <c r="B38" s="59">
        <v>212</v>
      </c>
      <c r="C38" s="59">
        <v>10128007042</v>
      </c>
      <c r="D38" s="60" t="s">
        <v>78</v>
      </c>
      <c r="E38" s="65">
        <v>39803</v>
      </c>
      <c r="F38" s="61" t="s">
        <v>46</v>
      </c>
      <c r="G38" s="66" t="s">
        <v>54</v>
      </c>
      <c r="H38" s="62"/>
      <c r="I38" s="73"/>
      <c r="J38" s="63"/>
      <c r="K38" s="64"/>
      <c r="L38" s="74" t="s">
        <v>81</v>
      </c>
    </row>
    <row r="39" spans="1:12" ht="26.25" customHeight="1" x14ac:dyDescent="0.2">
      <c r="A39" s="96">
        <v>18</v>
      </c>
      <c r="B39" s="59">
        <v>209</v>
      </c>
      <c r="C39" s="59">
        <v>10128006335</v>
      </c>
      <c r="D39" s="60" t="s">
        <v>62</v>
      </c>
      <c r="E39" s="65">
        <v>39662</v>
      </c>
      <c r="F39" s="61" t="s">
        <v>51</v>
      </c>
      <c r="G39" s="66" t="s">
        <v>36</v>
      </c>
      <c r="H39" s="62"/>
      <c r="I39" s="73"/>
      <c r="J39" s="63"/>
      <c r="K39" s="64"/>
      <c r="L39" s="74" t="s">
        <v>81</v>
      </c>
    </row>
    <row r="40" spans="1:12" ht="26.25" customHeight="1" x14ac:dyDescent="0.2">
      <c r="A40" s="96">
        <v>19</v>
      </c>
      <c r="B40" s="87">
        <v>222</v>
      </c>
      <c r="C40" s="59">
        <v>10123488357</v>
      </c>
      <c r="D40" s="60" t="s">
        <v>75</v>
      </c>
      <c r="E40" s="65">
        <v>39642</v>
      </c>
      <c r="F40" s="61" t="s">
        <v>51</v>
      </c>
      <c r="G40" s="66" t="s">
        <v>34</v>
      </c>
      <c r="H40" s="62"/>
      <c r="I40" s="73"/>
      <c r="J40" s="63"/>
      <c r="K40" s="64"/>
      <c r="L40" s="74" t="s">
        <v>81</v>
      </c>
    </row>
    <row r="41" spans="1:12" ht="26.25" customHeight="1" x14ac:dyDescent="0.2">
      <c r="A41" s="96">
        <v>20</v>
      </c>
      <c r="B41" s="87">
        <v>220</v>
      </c>
      <c r="C41" s="59">
        <v>10127613180</v>
      </c>
      <c r="D41" s="60" t="s">
        <v>70</v>
      </c>
      <c r="E41" s="65">
        <v>39810</v>
      </c>
      <c r="F41" s="61" t="s">
        <v>46</v>
      </c>
      <c r="G41" s="66" t="s">
        <v>34</v>
      </c>
      <c r="H41" s="62"/>
      <c r="I41" s="73"/>
      <c r="J41" s="63"/>
      <c r="K41" s="64"/>
      <c r="L41" s="74" t="s">
        <v>81</v>
      </c>
    </row>
    <row r="42" spans="1:12" ht="26.25" customHeight="1" x14ac:dyDescent="0.2">
      <c r="A42" s="96">
        <v>21</v>
      </c>
      <c r="B42" s="87">
        <v>219</v>
      </c>
      <c r="C42" s="59">
        <v>10127430702</v>
      </c>
      <c r="D42" s="60" t="s">
        <v>71</v>
      </c>
      <c r="E42" s="65">
        <v>39511</v>
      </c>
      <c r="F42" s="61" t="s">
        <v>51</v>
      </c>
      <c r="G42" s="66" t="s">
        <v>34</v>
      </c>
      <c r="H42" s="62"/>
      <c r="I42" s="73"/>
      <c r="J42" s="63"/>
      <c r="K42" s="64"/>
      <c r="L42" s="74" t="s">
        <v>81</v>
      </c>
    </row>
    <row r="43" spans="1:12" ht="26.25" customHeight="1" thickBot="1" x14ac:dyDescent="0.25">
      <c r="A43" s="75" t="s">
        <v>52</v>
      </c>
      <c r="B43" s="88">
        <v>221</v>
      </c>
      <c r="C43" s="76">
        <v>10096646134</v>
      </c>
      <c r="D43" s="77" t="s">
        <v>74</v>
      </c>
      <c r="E43" s="78">
        <v>39465</v>
      </c>
      <c r="F43" s="79" t="s">
        <v>46</v>
      </c>
      <c r="G43" s="80" t="s">
        <v>49</v>
      </c>
      <c r="H43" s="81"/>
      <c r="I43" s="82"/>
      <c r="J43" s="83"/>
      <c r="K43" s="84"/>
      <c r="L43" s="85"/>
    </row>
    <row r="44" spans="1:12" ht="5.25" customHeight="1" thickTop="1" thickBot="1" x14ac:dyDescent="0.25">
      <c r="A44" s="114"/>
      <c r="B44" s="107"/>
      <c r="C44" s="107"/>
      <c r="D44" s="108"/>
      <c r="E44" s="109"/>
      <c r="F44" s="110"/>
      <c r="G44" s="111"/>
      <c r="H44" s="112"/>
      <c r="I44" s="112"/>
      <c r="J44" s="113"/>
      <c r="K44" s="112"/>
      <c r="L44" s="112"/>
    </row>
    <row r="45" spans="1:12" ht="15.75" thickTop="1" x14ac:dyDescent="0.2">
      <c r="A45" s="142" t="s">
        <v>98</v>
      </c>
      <c r="B45" s="143"/>
      <c r="C45" s="143"/>
      <c r="D45" s="143"/>
      <c r="E45" s="89"/>
      <c r="F45" s="89"/>
      <c r="G45" s="143" t="s">
        <v>4</v>
      </c>
      <c r="H45" s="143"/>
      <c r="I45" s="143"/>
      <c r="J45" s="143"/>
      <c r="K45" s="143"/>
      <c r="L45" s="150"/>
    </row>
    <row r="46" spans="1:12" x14ac:dyDescent="0.2">
      <c r="A46" s="26" t="s">
        <v>94</v>
      </c>
      <c r="B46" s="27"/>
      <c r="C46" s="31"/>
      <c r="D46" s="28"/>
      <c r="E46" s="49"/>
      <c r="F46" s="28"/>
      <c r="G46" s="32" t="s">
        <v>30</v>
      </c>
      <c r="H46" s="28">
        <v>14</v>
      </c>
      <c r="I46" s="49"/>
      <c r="J46" s="50"/>
      <c r="K46" s="40" t="s">
        <v>28</v>
      </c>
      <c r="L46" s="97">
        <f>COUNTIF(F5:F43,"ЗМС")</f>
        <v>0</v>
      </c>
    </row>
    <row r="47" spans="1:12" x14ac:dyDescent="0.2">
      <c r="A47" s="26" t="s">
        <v>95</v>
      </c>
      <c r="B47" s="8"/>
      <c r="C47" s="33"/>
      <c r="D47" s="21"/>
      <c r="E47" s="51"/>
      <c r="F47" s="21"/>
      <c r="G47" s="34" t="s">
        <v>23</v>
      </c>
      <c r="H47" s="86">
        <f>H48+H53</f>
        <v>22</v>
      </c>
      <c r="I47" s="52"/>
      <c r="J47" s="50"/>
      <c r="K47" s="41" t="s">
        <v>17</v>
      </c>
      <c r="L47" s="97">
        <f>COUNTIF(F5:F43,"МСМК")</f>
        <v>0</v>
      </c>
    </row>
    <row r="48" spans="1:12" x14ac:dyDescent="0.2">
      <c r="A48" s="26" t="s">
        <v>96</v>
      </c>
      <c r="B48" s="8"/>
      <c r="C48" s="35"/>
      <c r="D48" s="21"/>
      <c r="E48" s="51"/>
      <c r="F48" s="21"/>
      <c r="G48" s="34" t="s">
        <v>24</v>
      </c>
      <c r="H48" s="86">
        <f>H49+H51+H52+H50</f>
        <v>22</v>
      </c>
      <c r="I48" s="52"/>
      <c r="J48" s="50"/>
      <c r="K48" s="41" t="s">
        <v>20</v>
      </c>
      <c r="L48" s="97">
        <f>COUNTIF(F5:F43,"МС")</f>
        <v>0</v>
      </c>
    </row>
    <row r="49" spans="1:12" x14ac:dyDescent="0.2">
      <c r="A49" s="26" t="s">
        <v>97</v>
      </c>
      <c r="B49" s="8"/>
      <c r="C49" s="35"/>
      <c r="D49" s="21"/>
      <c r="E49" s="51"/>
      <c r="F49" s="21"/>
      <c r="G49" s="34" t="s">
        <v>25</v>
      </c>
      <c r="H49" s="86">
        <f>COUNT(A22:A43)</f>
        <v>21</v>
      </c>
      <c r="I49" s="52"/>
      <c r="J49" s="50"/>
      <c r="K49" s="41" t="s">
        <v>29</v>
      </c>
      <c r="L49" s="97">
        <f>COUNTIF(F5:F43,"КМС")</f>
        <v>0</v>
      </c>
    </row>
    <row r="50" spans="1:12" x14ac:dyDescent="0.2">
      <c r="A50" s="26"/>
      <c r="B50" s="8"/>
      <c r="C50" s="35"/>
      <c r="D50" s="21"/>
      <c r="E50" s="51"/>
      <c r="F50" s="21"/>
      <c r="G50" s="34" t="s">
        <v>42</v>
      </c>
      <c r="H50" s="21">
        <f>COUNTIF(A22:A43,"ЛИМ")</f>
        <v>0</v>
      </c>
      <c r="I50" s="52"/>
      <c r="J50" s="50"/>
      <c r="K50" s="41" t="s">
        <v>41</v>
      </c>
      <c r="L50" s="97">
        <f>COUNTIF(F5:F43,"1 СР")</f>
        <v>1</v>
      </c>
    </row>
    <row r="51" spans="1:12" x14ac:dyDescent="0.2">
      <c r="A51" s="26"/>
      <c r="B51" s="8"/>
      <c r="C51" s="8"/>
      <c r="D51" s="21"/>
      <c r="E51" s="51"/>
      <c r="F51" s="21"/>
      <c r="G51" s="34" t="s">
        <v>26</v>
      </c>
      <c r="H51" s="86">
        <f>COUNTIF(A22:A43,"НФ")</f>
        <v>1</v>
      </c>
      <c r="I51" s="52"/>
      <c r="J51" s="50"/>
      <c r="K51" s="41" t="s">
        <v>46</v>
      </c>
      <c r="L51" s="97">
        <f>COUNTIF(F5:F43,"2 СР")</f>
        <v>14</v>
      </c>
    </row>
    <row r="52" spans="1:12" x14ac:dyDescent="0.2">
      <c r="A52" s="26"/>
      <c r="B52" s="8"/>
      <c r="C52" s="8"/>
      <c r="D52" s="21"/>
      <c r="E52" s="51"/>
      <c r="F52" s="21"/>
      <c r="G52" s="34" t="s">
        <v>31</v>
      </c>
      <c r="H52" s="86">
        <f>COUNTIF(A22:A43,"ДСКВ")</f>
        <v>0</v>
      </c>
      <c r="I52" s="52"/>
      <c r="J52" s="50"/>
      <c r="K52" s="41" t="s">
        <v>51</v>
      </c>
      <c r="L52" s="97">
        <f>COUNTIF(F5:F43,"3 СР")</f>
        <v>4</v>
      </c>
    </row>
    <row r="53" spans="1:12" x14ac:dyDescent="0.2">
      <c r="A53" s="26"/>
      <c r="B53" s="8"/>
      <c r="C53" s="8"/>
      <c r="D53" s="21"/>
      <c r="E53" s="51"/>
      <c r="F53" s="21"/>
      <c r="G53" s="34" t="s">
        <v>27</v>
      </c>
      <c r="H53" s="86">
        <f>COUNTIF(A22:A43,"НС")</f>
        <v>0</v>
      </c>
      <c r="I53" s="52"/>
      <c r="J53" s="50"/>
      <c r="K53" s="41"/>
      <c r="L53" s="98"/>
    </row>
    <row r="54" spans="1:12" ht="9.75" customHeight="1" x14ac:dyDescent="0.2">
      <c r="A54" s="26"/>
      <c r="B54" s="15"/>
      <c r="C54" s="15"/>
      <c r="D54" s="8"/>
      <c r="E54" s="8"/>
      <c r="F54" s="8"/>
      <c r="G54" s="8"/>
      <c r="H54" s="8"/>
      <c r="I54" s="8"/>
      <c r="J54" s="47"/>
      <c r="K54" s="8"/>
      <c r="L54" s="48"/>
    </row>
    <row r="55" spans="1:12" ht="15.75" x14ac:dyDescent="0.2">
      <c r="A55" s="144"/>
      <c r="B55" s="145"/>
      <c r="C55" s="145"/>
      <c r="D55" s="146" t="s">
        <v>9</v>
      </c>
      <c r="E55" s="146"/>
      <c r="F55" s="146"/>
      <c r="G55" s="146" t="s">
        <v>3</v>
      </c>
      <c r="H55" s="146"/>
      <c r="I55" s="146"/>
      <c r="J55" s="146" t="s">
        <v>47</v>
      </c>
      <c r="K55" s="146"/>
      <c r="L55" s="147"/>
    </row>
    <row r="56" spans="1:12" x14ac:dyDescent="0.2">
      <c r="A56" s="151"/>
      <c r="B56" s="152"/>
      <c r="C56" s="152"/>
      <c r="D56" s="152"/>
      <c r="E56" s="152"/>
      <c r="F56" s="91"/>
      <c r="G56" s="91"/>
      <c r="H56" s="91"/>
      <c r="I56" s="91"/>
      <c r="J56" s="91"/>
      <c r="K56" s="91"/>
      <c r="L56" s="93"/>
    </row>
    <row r="57" spans="1:12" x14ac:dyDescent="0.2">
      <c r="A57" s="90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3"/>
    </row>
    <row r="58" spans="1:12" x14ac:dyDescent="0.2">
      <c r="A58" s="90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3"/>
    </row>
    <row r="59" spans="1:12" x14ac:dyDescent="0.2">
      <c r="A59" s="151"/>
      <c r="B59" s="152"/>
      <c r="C59" s="152"/>
      <c r="D59" s="152"/>
      <c r="E59" s="152"/>
      <c r="F59" s="91"/>
      <c r="G59" s="91"/>
      <c r="H59" s="91"/>
      <c r="I59" s="91"/>
      <c r="J59" s="91"/>
      <c r="K59" s="91"/>
      <c r="L59" s="93"/>
    </row>
    <row r="60" spans="1:12" x14ac:dyDescent="0.2">
      <c r="A60" s="151"/>
      <c r="B60" s="152"/>
      <c r="C60" s="152"/>
      <c r="D60" s="152"/>
      <c r="E60" s="152"/>
      <c r="F60" s="94"/>
      <c r="G60" s="94"/>
      <c r="H60" s="94"/>
      <c r="I60" s="94"/>
      <c r="J60" s="94"/>
      <c r="K60" s="94"/>
      <c r="L60" s="95"/>
    </row>
    <row r="61" spans="1:12" ht="13.5" thickBot="1" x14ac:dyDescent="0.25">
      <c r="A61" s="136"/>
      <c r="B61" s="137"/>
      <c r="C61" s="137"/>
      <c r="D61" s="137" t="str">
        <f>G17</f>
        <v>ЮДИНА Л.Н. (1 кат., Забайкальский край)</v>
      </c>
      <c r="E61" s="137"/>
      <c r="F61" s="137"/>
      <c r="G61" s="137" t="str">
        <f>G18</f>
        <v>БЕСЧАСТНОВ А.А. (ВК, г. Москва)</v>
      </c>
      <c r="H61" s="137"/>
      <c r="I61" s="137"/>
      <c r="J61" s="137" t="str">
        <f>G19</f>
        <v>ГЕОРГИЕВ В.М. (ВК, Чувашская Республика)</v>
      </c>
      <c r="K61" s="137"/>
      <c r="L61" s="138"/>
    </row>
    <row r="62" spans="1:12" ht="13.5" thickTop="1" x14ac:dyDescent="0.2"/>
  </sheetData>
  <mergeCells count="27">
    <mergeCell ref="A61:C61"/>
    <mergeCell ref="D61:F61"/>
    <mergeCell ref="G61:I61"/>
    <mergeCell ref="J61:L61"/>
    <mergeCell ref="H15:L15"/>
    <mergeCell ref="A45:D45"/>
    <mergeCell ref="A55:C55"/>
    <mergeCell ref="D55:F55"/>
    <mergeCell ref="G55:I55"/>
    <mergeCell ref="J55:L55"/>
    <mergeCell ref="A15:G15"/>
    <mergeCell ref="G45:L45"/>
    <mergeCell ref="A56:E56"/>
    <mergeCell ref="A59:E59"/>
    <mergeCell ref="A60:E60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</mergeCells>
  <conditionalFormatting sqref="B2">
    <cfRule type="duplicateValues" dxfId="6" priority="9"/>
  </conditionalFormatting>
  <conditionalFormatting sqref="B3">
    <cfRule type="duplicateValues" dxfId="5" priority="8"/>
  </conditionalFormatting>
  <conditionalFormatting sqref="B4">
    <cfRule type="duplicateValues" dxfId="4" priority="7"/>
  </conditionalFormatting>
  <conditionalFormatting sqref="B13:B19">
    <cfRule type="duplicateValues" dxfId="3" priority="4"/>
  </conditionalFormatting>
  <conditionalFormatting sqref="B21">
    <cfRule type="duplicateValues" dxfId="2" priority="2"/>
  </conditionalFormatting>
  <conditionalFormatting sqref="B56:B60">
    <cfRule type="duplicateValues" dxfId="1" priority="1"/>
  </conditionalFormatting>
  <conditionalFormatting sqref="B62:B1048576 B1 B6:B7 B9:B11 B20 B22:B44 B46:B54">
    <cfRule type="duplicateValues" dxfId="0" priority="22"/>
  </conditionalFormatting>
  <printOptions horizontalCentered="1"/>
  <pageMargins left="0.19685039370078741" right="0.19685039370078741" top="0.23622047244094491" bottom="0.23622047244094491" header="0.31496062992125984" footer="0.31496062992125984"/>
  <pageSetup paperSize="256" scale="6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 13-14</vt:lpstr>
      <vt:lpstr>'Д 13-14'!Область_печати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2022-03-21T10:19:16Z</cp:lastPrinted>
  <dcterms:created xsi:type="dcterms:W3CDTF">1996-10-08T23:32:33Z</dcterms:created>
  <dcterms:modified xsi:type="dcterms:W3CDTF">2022-03-24T13:12:57Z</dcterms:modified>
</cp:coreProperties>
</file>