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Арсен\Desktop\Протоколы шоссе ЕКП 2021\"/>
    </mc:Choice>
  </mc:AlternateContent>
  <bookViews>
    <workbookView xWindow="0" yWindow="0" windowWidth="20490" windowHeight="7755" tabRatio="789"/>
  </bookViews>
  <sheets>
    <sheet name="групповая гонка" sheetId="94" r:id="rId1"/>
  </sheets>
  <definedNames>
    <definedName name="_xlnm.Print_Titles" localSheetId="0">'групповая гонка'!$21:$22</definedName>
    <definedName name="_xlnm.Print_Area" localSheetId="0">'групповая гонка'!$A$1:$L$63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94" l="1"/>
  <c r="J26" i="94"/>
  <c r="J27" i="94"/>
  <c r="J28" i="94"/>
  <c r="J29" i="94"/>
  <c r="J30" i="94"/>
  <c r="J31" i="94"/>
  <c r="J32" i="94"/>
  <c r="J33" i="94"/>
  <c r="J34" i="94"/>
  <c r="J35" i="94"/>
  <c r="J36" i="94"/>
  <c r="J37" i="94"/>
  <c r="J38" i="94"/>
  <c r="J39" i="94"/>
  <c r="J40" i="94"/>
  <c r="J41" i="94"/>
  <c r="I25" i="94"/>
  <c r="I26" i="94"/>
  <c r="I27" i="94"/>
  <c r="I28" i="94"/>
  <c r="I29" i="94"/>
  <c r="I30" i="94"/>
  <c r="I31" i="94"/>
  <c r="I32" i="94"/>
  <c r="I33" i="94"/>
  <c r="I34" i="94"/>
  <c r="I35" i="94"/>
  <c r="I36" i="94"/>
  <c r="I37" i="94"/>
  <c r="I38" i="94"/>
  <c r="I39" i="94"/>
  <c r="I40" i="94"/>
  <c r="I41" i="94"/>
  <c r="I24" i="94" l="1"/>
  <c r="H52" i="94" l="1"/>
  <c r="J24" i="94"/>
  <c r="J23" i="94"/>
  <c r="I63" i="94" l="1"/>
  <c r="E63" i="94"/>
  <c r="L53" i="94"/>
  <c r="L52" i="94"/>
  <c r="L51" i="94"/>
  <c r="L50" i="94"/>
  <c r="L49" i="94"/>
  <c r="L48" i="94"/>
  <c r="L47" i="94"/>
  <c r="H54" i="94"/>
  <c r="H53" i="94"/>
  <c r="H51" i="94"/>
  <c r="H50" i="94"/>
  <c r="H49" i="94" l="1"/>
  <c r="H48" i="94" s="1"/>
</calcChain>
</file>

<file path=xl/sharedStrings.xml><?xml version="1.0" encoding="utf-8"?>
<sst xmlns="http://schemas.openxmlformats.org/spreadsheetml/2006/main" count="166" uniqueCount="114">
  <si>
    <t>Министерство спорта Российской Федерации</t>
  </si>
  <si>
    <t>ТЕХНИЧЕСКИЕ ДАННЫЕ ТРАССЫ:</t>
  </si>
  <si>
    <t>ФАМИЛИЯ ИМЯ</t>
  </si>
  <si>
    <t>ТЕХНИЧЕСКИЙ ДЕЛЕГАТ</t>
  </si>
  <si>
    <t>ГЛАВНЫЙ СЕКРЕТАРЬ</t>
  </si>
  <si>
    <t>ПОГОДНЫЕ УСЛОВИЯ</t>
  </si>
  <si>
    <t>СТАТИСТИКА ГОНКИ</t>
  </si>
  <si>
    <t>МЕСТО</t>
  </si>
  <si>
    <t>РЕЗУЛЬТАТ</t>
  </si>
  <si>
    <t>РАЗРЯД,
ЗВАНИЕ</t>
  </si>
  <si>
    <t>ИНФОРМАЦИЯ О ЖЮРИ И ГСК СОРЕВНОВАНИЙ: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</si>
  <si>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</si>
  <si>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</si>
  <si>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</si>
  <si>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</si>
  <si>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</si>
  <si>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</si>
  <si>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</si>
  <si>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</si>
  <si>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</si>
  <si>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</si>
  <si>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</si>
  <si>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</si>
  <si>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СКОРОСТЬ км/ч</t>
  </si>
  <si>
    <t>МС</t>
  </si>
  <si>
    <t>ВЫПОЛНЕНИЕ НТУ ЕВСК</t>
  </si>
  <si>
    <t>ОТСТАВАНИЕ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</si>
  <si>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</si>
  <si>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</si>
  <si>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</si>
  <si>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</si>
  <si>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</si>
  <si>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</si>
  <si>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</si>
  <si>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</si>
  <si>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Дисквалифицировано</t>
  </si>
  <si>
    <t>шоссе - групповая гонка</t>
  </si>
  <si>
    <t>ДАТА РОЖД.</t>
  </si>
  <si>
    <t>UCI ID</t>
  </si>
  <si>
    <t>ДИСТАНЦИЯ: ДЛИНА КРУГА/КРУГОВ</t>
  </si>
  <si>
    <t>1 СР</t>
  </si>
  <si>
    <t/>
  </si>
  <si>
    <t>2 СР</t>
  </si>
  <si>
    <t>3 СР</t>
  </si>
  <si>
    <t>Осадки: без осадков</t>
  </si>
  <si>
    <t>Лимит времени</t>
  </si>
  <si>
    <t>Министерство по физической культуре и спорту Челябинской области</t>
  </si>
  <si>
    <t>Федерация велосипедного спорта Челябинской области</t>
  </si>
  <si>
    <t>МЕЖРЕГИОНАЛЬНЫЕ СОРЕВНОВАНИЯ</t>
  </si>
  <si>
    <t>ИВАШИН И.Е. (ВК, г. Челябинск )</t>
  </si>
  <si>
    <t>СТРЕЖНЕВА Д.А. (ВК, г. Челябинск )</t>
  </si>
  <si>
    <t>КУРЗИНА О.В. (ВК, г. Челябинск )</t>
  </si>
  <si>
    <t>МЕСТО ПРОВЕДЕНИЯ: г. Копейск</t>
  </si>
  <si>
    <t>ДАТА ПРОВЕДЕНИЯ: 24 мая 2021 года</t>
  </si>
  <si>
    <t>№ ВРВС: 0080601611Я</t>
  </si>
  <si>
    <t xml:space="preserve">№ ЕКП 2021: </t>
  </si>
  <si>
    <t xml:space="preserve">НАЗВАНИЕ ТРАССЫ / РЕГ. НОМЕР: </t>
  </si>
  <si>
    <t xml:space="preserve">МАКСИМАЛЬНЫЙ ПЕРЕПАД (HD)(м): </t>
  </si>
  <si>
    <t xml:space="preserve">СУММА ПОЛОЖИТЕЛЬНЫХ ПЕРЕПАДОВ ВЫСОТЫ НА ДИСТАНЦИИ (ТС)(м): </t>
  </si>
  <si>
    <t>Температура: +27+30</t>
  </si>
  <si>
    <t xml:space="preserve">Влажность: </t>
  </si>
  <si>
    <t xml:space="preserve">Ветер: </t>
  </si>
  <si>
    <t>Первенство УФО</t>
  </si>
  <si>
    <t>НС</t>
  </si>
  <si>
    <t>НАЧАЛО ГОНКИ: 12ч 00м</t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</si>
  <si>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15ч 30м</t>
    </r>
  </si>
  <si>
    <t>Юниоры 17-18 лет</t>
  </si>
  <si>
    <t>ПУСТОЗЕРОВ Дмитрий</t>
  </si>
  <si>
    <t>11.02.2003</t>
  </si>
  <si>
    <t>ЗДЕРИХИН Артем</t>
  </si>
  <si>
    <t>23.05.2004</t>
  </si>
  <si>
    <t>ШИРКОВСКИЙ Николай</t>
  </si>
  <si>
    <t>20.03.2003</t>
  </si>
  <si>
    <t>УСТЬЯНЦЕВ Кирилл</t>
  </si>
  <si>
    <t>22.07.2004</t>
  </si>
  <si>
    <t>БАБЮК Александр</t>
  </si>
  <si>
    <t>22.05.2004</t>
  </si>
  <si>
    <t>КАКОВИН Дмитрий</t>
  </si>
  <si>
    <t>04.05.2003</t>
  </si>
  <si>
    <t>РОВКОВ Алексей</t>
  </si>
  <si>
    <t>28.01.2004</t>
  </si>
  <si>
    <t>ГОЛОВАХА Мирослав</t>
  </si>
  <si>
    <t>14.10.2004</t>
  </si>
  <si>
    <t>БАКИЕВ Данил</t>
  </si>
  <si>
    <t>09.02.2004</t>
  </si>
  <si>
    <t>КОНЕВ Данил</t>
  </si>
  <si>
    <t>22.09.2004</t>
  </si>
  <si>
    <t>ЧИСТЯКОВ Сергей</t>
  </si>
  <si>
    <t>21.04.2004</t>
  </si>
  <si>
    <t>ШВЕЦОВ Алексей</t>
  </si>
  <si>
    <t>30.08.2003</t>
  </si>
  <si>
    <t>ВЕДМИДЬ Георгий</t>
  </si>
  <si>
    <t>07.05.2004</t>
  </si>
  <si>
    <t>МЕЗЕТОВ Илья</t>
  </si>
  <si>
    <t>14.02.2003</t>
  </si>
  <si>
    <t>ИВАНОВ Илья</t>
  </si>
  <si>
    <t>14.08.2004</t>
  </si>
  <si>
    <t>ЛЕОНЕНКОВ Илья</t>
  </si>
  <si>
    <t>01.01.2004</t>
  </si>
  <si>
    <t>КИКАС Николай</t>
  </si>
  <si>
    <t>15.07.2003</t>
  </si>
  <si>
    <t>ТРАПЕЗНИКОВ Антон</t>
  </si>
  <si>
    <t>19.06.2003</t>
  </si>
  <si>
    <t>МОРДВИНОВ Владислав</t>
  </si>
  <si>
    <t>13.07.2003</t>
  </si>
  <si>
    <t>ФИЛИППОВ Никита</t>
  </si>
  <si>
    <t>25.07.2003</t>
  </si>
  <si>
    <t>ВОТИНЦЕВ Александр</t>
  </si>
  <si>
    <t>05.03.2004</t>
  </si>
  <si>
    <t>ДЕМИН Денис</t>
  </si>
  <si>
    <t>26.08.2003</t>
  </si>
  <si>
    <t>Челябинская область</t>
  </si>
  <si>
    <t>Свердловская область</t>
  </si>
  <si>
    <t>Тюменская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</si>
</sst>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:ss"/>
  </numFmts>
  <fonts count="19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4" fillId="0" borderId="0"/>
    <xf numFmtId="0" fontId="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" fillId="0" borderId="0"/>
  </cellStyleXfs>
  <cellXfs count="145">
    <xf numFmtId="0" fontId="0" fillId="0" borderId="0" xfId="0"/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3" fillId="0" borderId="5" xfId="0" applyFont="1" applyBorder="1" applyAlignment="1">
      <alignment horizontal="right" vertical="center"/>
    </xf>
    <xf numFmtId="0" fontId="12" fillId="0" borderId="5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12" fillId="0" borderId="16" xfId="0" applyFont="1" applyFill="1" applyBorder="1" applyAlignment="1">
      <alignment vertical="center"/>
    </xf>
    <xf numFmtId="49" fontId="13" fillId="0" borderId="17" xfId="0" applyNumberFormat="1" applyFont="1" applyFill="1" applyBorder="1" applyAlignment="1">
      <alignment horizontal="right" vertical="center"/>
    </xf>
    <xf numFmtId="0" fontId="5" fillId="0" borderId="30" xfId="0" applyFont="1" applyBorder="1" applyAlignment="1">
      <alignment vertical="center"/>
    </xf>
    <xf numFmtId="0" fontId="5" fillId="0" borderId="30" xfId="0" applyFont="1" applyBorder="1" applyAlignment="1">
      <alignment horizontal="center" vertical="center"/>
    </xf>
    <xf numFmtId="0" fontId="5" fillId="0" borderId="0" xfId="0" applyFont="1"/>
    <xf numFmtId="0" fontId="5" fillId="0" borderId="6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15" fillId="0" borderId="2" xfId="0" applyFont="1" applyBorder="1" applyAlignment="1">
      <alignment horizontal="right" vertical="center"/>
    </xf>
    <xf numFmtId="0" fontId="15" fillId="0" borderId="13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5" fillId="0" borderId="16" xfId="0" applyFont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49" fontId="5" fillId="0" borderId="5" xfId="0" applyNumberFormat="1" applyFont="1" applyFill="1" applyBorder="1" applyAlignment="1">
      <alignment horizontal="left" vertical="center"/>
    </xf>
    <xf numFmtId="9" fontId="5" fillId="0" borderId="5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2" fontId="13" fillId="0" borderId="2" xfId="0" applyNumberFormat="1" applyFont="1" applyBorder="1" applyAlignment="1">
      <alignment vertical="center"/>
    </xf>
    <xf numFmtId="2" fontId="13" fillId="0" borderId="3" xfId="0" applyNumberFormat="1" applyFont="1" applyBorder="1" applyAlignment="1">
      <alignment vertical="center"/>
    </xf>
    <xf numFmtId="2" fontId="13" fillId="0" borderId="5" xfId="0" applyNumberFormat="1" applyFont="1" applyBorder="1" applyAlignment="1">
      <alignment vertical="center"/>
    </xf>
    <xf numFmtId="2" fontId="5" fillId="0" borderId="30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vertical="center"/>
    </xf>
    <xf numFmtId="2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33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5" fillId="0" borderId="11" xfId="0" applyFont="1" applyBorder="1" applyAlignment="1">
      <alignment horizontal="right" vertical="center"/>
    </xf>
    <xf numFmtId="0" fontId="5" fillId="0" borderId="17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2" fillId="2" borderId="26" xfId="0" applyFont="1" applyFill="1" applyBorder="1" applyAlignment="1">
      <alignment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18" fillId="0" borderId="0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left" vertical="center"/>
    </xf>
    <xf numFmtId="164" fontId="5" fillId="0" borderId="0" xfId="0" applyNumberFormat="1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18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8" xfId="0" applyNumberFormat="1" applyFont="1" applyBorder="1" applyAlignment="1">
      <alignment horizontal="center"/>
    </xf>
    <xf numFmtId="0" fontId="5" fillId="0" borderId="40" xfId="0" applyNumberFormat="1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vertical="center"/>
    </xf>
    <xf numFmtId="0" fontId="5" fillId="0" borderId="6" xfId="0" applyNumberFormat="1" applyFont="1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2" fontId="5" fillId="0" borderId="40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40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39" xfId="0" applyNumberFormat="1" applyFont="1" applyBorder="1" applyAlignment="1">
      <alignment horizontal="center"/>
    </xf>
    <xf numFmtId="0" fontId="5" fillId="0" borderId="41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6" fillId="2" borderId="24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24" xfId="3" applyNumberFormat="1" applyFont="1" applyFill="1" applyBorder="1" applyAlignment="1">
      <alignment horizontal="center" vertical="center" wrapText="1"/>
    </xf>
    <xf numFmtId="2" fontId="6" fillId="2" borderId="1" xfId="3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14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/>
    </xf>
  </cellXfs>
  <cellStyles count="8">
    <cellStyle name="Обычный" xfId="0" builtinId="0"/>
    <cellStyle name="Обычный 12" xfId="1"/>
    <cellStyle name="Обычный 2" xfId="2"/>
    <cellStyle name="Обычный 2 2" xfId="6"/>
    <cellStyle name="Обычный 2 3" xfId="5"/>
    <cellStyle name="Обычный 3" xfId="7"/>
    <cellStyle name="Обычный 4" xfId="4"/>
    <cellStyle name="Обычный_Стартовый протокол Смирнов_20101106_Results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74257</xdr:colOff>
      <xdr:row>3</xdr:row>
      <xdr:rowOff>19839</xdr:rowOff>
    </xdr:to>
    <xdr:pic>
      <xdr:nvPicPr>
        <xdr:cNvPr id="6" name="Рисунок 5">
          <a:extLst>
            <a:ext uri="{FF2B5EF4-FFF2-40B4-BE49-F238E27FC236}">
              <a16:creationId xmlns="" xmlns:a16="http://schemas.microsoft.com/office/drawing/2014/main" id="{663D9C08-9E95-4B8C-A300-D4DE69AB0652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54317" cy="671349"/>
        </a:xfrm>
        <a:prstGeom prst="rect">
          <a:avLst/>
        </a:prstGeom>
      </xdr:spPr>
    </xdr:pic>
    <xdr:clientData/>
  </xdr:twoCellAnchor>
  <xdr:oneCellAnchor>
    <xdr:from>
      <xdr:col>11</xdr:col>
      <xdr:colOff>333375</xdr:colOff>
      <xdr:row>0</xdr:row>
      <xdr:rowOff>66675</xdr:rowOff>
    </xdr:from>
    <xdr:ext cx="600074" cy="616710"/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91675" y="66675"/>
          <a:ext cx="600074" cy="616710"/>
        </a:xfrm>
        <a:prstGeom prst="rect">
          <a:avLst/>
        </a:prstGeom>
      </xdr:spPr>
    </xdr:pic>
    <xdr:clientData/>
  </xdr:oneCellAnchor>
  <xdr:twoCellAnchor editAs="oneCell">
    <xdr:from>
      <xdr:col>0</xdr:col>
      <xdr:colOff>16931</xdr:colOff>
      <xdr:row>0</xdr:row>
      <xdr:rowOff>25345</xdr:rowOff>
    </xdr:from>
    <xdr:to>
      <xdr:col>1</xdr:col>
      <xdr:colOff>133350</xdr:colOff>
      <xdr:row>3</xdr:row>
      <xdr:rowOff>19050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xmlns="" id="{799AD9EC-A0D5-45A0-85B7-A7654A62F35C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1" y="25345"/>
          <a:ext cx="583144" cy="650930"/>
        </a:xfrm>
        <a:prstGeom prst="rect">
          <a:avLst/>
        </a:prstGeom>
      </xdr:spPr>
    </xdr:pic>
    <xdr:clientData/>
  </xdr:twoCellAnchor>
  <xdr:twoCellAnchor editAs="oneCell">
    <xdr:from>
      <xdr:col>11</xdr:col>
      <xdr:colOff>138792</xdr:colOff>
      <xdr:row>0</xdr:row>
      <xdr:rowOff>52561</xdr:rowOff>
    </xdr:from>
    <xdr:to>
      <xdr:col>11</xdr:col>
      <xdr:colOff>1134382</xdr:colOff>
      <xdr:row>3</xdr:row>
      <xdr:rowOff>17690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xmlns="" id="{17883CC1-D7C9-4BBD-A135-1C665ED90809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92467" y="52561"/>
          <a:ext cx="995590" cy="622354"/>
        </a:xfrm>
        <a:prstGeom prst="rect">
          <a:avLst/>
        </a:prstGeom>
      </xdr:spPr>
    </xdr:pic>
    <xdr:clientData/>
  </xdr:twoCellAnchor>
  <xdr:oneCellAnchor>
    <xdr:from>
      <xdr:col>9</xdr:col>
      <xdr:colOff>666062</xdr:colOff>
      <xdr:row>56</xdr:row>
      <xdr:rowOff>97995</xdr:rowOff>
    </xdr:from>
    <xdr:ext cx="980402" cy="514325"/>
    <xdr:pic>
      <xdr:nvPicPr>
        <xdr:cNvPr id="12" name="Picture 1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45241" y="8466388"/>
          <a:ext cx="980402" cy="514325"/>
        </a:xfrm>
        <a:prstGeom prst="rect">
          <a:avLst/>
        </a:prstGeom>
      </xdr:spPr>
    </xdr:pic>
    <xdr:clientData/>
  </xdr:oneCellAnchor>
  <xdr:oneCellAnchor>
    <xdr:from>
      <xdr:col>6</xdr:col>
      <xdr:colOff>299356</xdr:colOff>
      <xdr:row>57</xdr:row>
      <xdr:rowOff>40822</xdr:rowOff>
    </xdr:from>
    <xdr:ext cx="864581" cy="422922"/>
    <xdr:pic>
      <xdr:nvPicPr>
        <xdr:cNvPr id="13" name="Picture 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57749" y="8531679"/>
          <a:ext cx="864581" cy="42292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Q72"/>
  <sheetViews>
    <sheetView tabSelected="1" view="pageBreakPreview" topLeftCell="A19" zoomScale="70" zoomScaleNormal="100" zoomScaleSheetLayoutView="70" workbookViewId="0">
      <selection activeCell="O30" sqref="O30"/>
    </sheetView>
  </sheetViews>
  <sheetFormatPr defaultColWidth="9.140625" defaultRowHeight="12.75" x14ac:dyDescent="0.2"/>
  <cols>
    <col min="1" max="1" width="7" style="1" customWidth="1"/>
    <col min="2" max="2" width="7" style="13" customWidth="1"/>
    <col min="3" max="3" width="13.28515625" style="13" customWidth="1"/>
    <col min="4" max="4" width="21.85546875" style="1" customWidth="1"/>
    <col min="5" max="5" width="11.7109375" style="1" customWidth="1"/>
    <col min="6" max="6" width="7.7109375" style="1" customWidth="1"/>
    <col min="7" max="7" width="22.42578125" style="1" customWidth="1"/>
    <col min="8" max="9" width="11.42578125" style="1" customWidth="1"/>
    <col min="10" max="10" width="11.7109375" style="41" customWidth="1"/>
    <col min="11" max="11" width="13.28515625" style="1" customWidth="1"/>
    <col min="12" max="12" width="18.7109375" style="1" customWidth="1"/>
    <col min="13" max="16384" width="9.140625" style="1"/>
  </cols>
  <sheetData>
    <row r="1" spans="1:17" ht="17.25" customHeight="1" x14ac:dyDescent="0.2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7" ht="17.25" customHeight="1" x14ac:dyDescent="0.2">
      <c r="A2" s="124" t="s">
        <v>46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1:17" ht="17.25" customHeight="1" x14ac:dyDescent="0.2">
      <c r="A3" s="124" t="s">
        <v>11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7" ht="17.25" customHeight="1" x14ac:dyDescent="0.2">
      <c r="A4" s="124" t="s">
        <v>47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7" ht="6" customHeight="1" x14ac:dyDescent="0.2">
      <c r="A5" s="125" t="s">
        <v>41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O5" s="22"/>
    </row>
    <row r="6" spans="1:17" s="2" customFormat="1" ht="23.25" customHeight="1" x14ac:dyDescent="0.2">
      <c r="A6" s="130" t="s">
        <v>48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Q6" s="22"/>
    </row>
    <row r="7" spans="1:17" s="2" customFormat="1" ht="18" customHeight="1" x14ac:dyDescent="0.2">
      <c r="A7" s="131" t="s">
        <v>17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</row>
    <row r="8" spans="1:17" s="2" customFormat="1" ht="18.75" customHeight="1" thickBot="1" x14ac:dyDescent="0.25">
      <c r="A8" s="135" t="s">
        <v>62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</row>
    <row r="9" spans="1:17" ht="19.5" customHeight="1" thickTop="1" x14ac:dyDescent="0.2">
      <c r="A9" s="132" t="s">
        <v>22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4"/>
    </row>
    <row r="10" spans="1:17" ht="18" customHeight="1" x14ac:dyDescent="0.2">
      <c r="A10" s="139" t="s">
        <v>36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1"/>
    </row>
    <row r="11" spans="1:17" ht="19.5" customHeight="1" x14ac:dyDescent="0.2">
      <c r="A11" s="142" t="s">
        <v>66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4"/>
    </row>
    <row r="12" spans="1:17" ht="5.25" customHeight="1" x14ac:dyDescent="0.2">
      <c r="A12" s="136" t="s">
        <v>41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8"/>
    </row>
    <row r="13" spans="1:17" ht="15.75" x14ac:dyDescent="0.2">
      <c r="A13" s="126" t="s">
        <v>52</v>
      </c>
      <c r="B13" s="127"/>
      <c r="C13" s="127"/>
      <c r="D13" s="127"/>
      <c r="E13" s="5"/>
      <c r="F13" s="5"/>
      <c r="G13" s="52" t="s">
        <v>64</v>
      </c>
      <c r="H13" s="5"/>
      <c r="I13" s="5"/>
      <c r="J13" s="36"/>
      <c r="K13" s="26"/>
      <c r="L13" s="27" t="s">
        <v>54</v>
      </c>
    </row>
    <row r="14" spans="1:17" ht="15.75" x14ac:dyDescent="0.2">
      <c r="A14" s="128" t="s">
        <v>53</v>
      </c>
      <c r="B14" s="129"/>
      <c r="C14" s="129"/>
      <c r="D14" s="129"/>
      <c r="E14" s="6"/>
      <c r="F14" s="6"/>
      <c r="G14" s="53" t="s">
        <v>65</v>
      </c>
      <c r="H14" s="6"/>
      <c r="I14" s="6"/>
      <c r="J14" s="37"/>
      <c r="K14" s="28"/>
      <c r="L14" s="50" t="s">
        <v>55</v>
      </c>
    </row>
    <row r="15" spans="1:17" ht="15" x14ac:dyDescent="0.2">
      <c r="A15" s="118" t="s">
        <v>10</v>
      </c>
      <c r="B15" s="108"/>
      <c r="C15" s="108"/>
      <c r="D15" s="108"/>
      <c r="E15" s="108"/>
      <c r="F15" s="108"/>
      <c r="G15" s="119"/>
      <c r="H15" s="107" t="s">
        <v>1</v>
      </c>
      <c r="I15" s="108"/>
      <c r="J15" s="108"/>
      <c r="K15" s="108"/>
      <c r="L15" s="109"/>
    </row>
    <row r="16" spans="1:17" ht="15" x14ac:dyDescent="0.2">
      <c r="A16" s="18" t="s">
        <v>18</v>
      </c>
      <c r="B16" s="14"/>
      <c r="C16" s="14"/>
      <c r="D16" s="10"/>
      <c r="E16" s="11"/>
      <c r="F16" s="10"/>
      <c r="G16" s="12" t="s">
        <v>41</v>
      </c>
      <c r="H16" s="90" t="s">
        <v>56</v>
      </c>
      <c r="I16" s="91"/>
      <c r="J16" s="91"/>
      <c r="K16" s="91"/>
      <c r="L16" s="92"/>
    </row>
    <row r="17" spans="1:12" ht="15" x14ac:dyDescent="0.2">
      <c r="A17" s="18" t="s">
        <v>19</v>
      </c>
      <c r="B17" s="14"/>
      <c r="C17" s="14"/>
      <c r="D17" s="9"/>
      <c r="E17" s="11"/>
      <c r="F17" s="10"/>
      <c r="G17" s="9" t="s">
        <v>49</v>
      </c>
      <c r="H17" s="90" t="s">
        <v>57</v>
      </c>
      <c r="I17" s="91"/>
      <c r="J17" s="91"/>
      <c r="K17" s="91"/>
      <c r="L17" s="92"/>
    </row>
    <row r="18" spans="1:12" ht="15" x14ac:dyDescent="0.2">
      <c r="A18" s="18" t="s">
        <v>20</v>
      </c>
      <c r="B18" s="14"/>
      <c r="C18" s="14"/>
      <c r="D18" s="9"/>
      <c r="E18" s="11"/>
      <c r="F18" s="10"/>
      <c r="G18" s="9" t="s">
        <v>50</v>
      </c>
      <c r="H18" s="90" t="s">
        <v>58</v>
      </c>
      <c r="I18" s="91"/>
      <c r="J18" s="91"/>
      <c r="K18" s="91"/>
      <c r="L18" s="92"/>
    </row>
    <row r="19" spans="1:12" ht="16.5" thickBot="1" x14ac:dyDescent="0.25">
      <c r="A19" s="18" t="s">
        <v>16</v>
      </c>
      <c r="B19" s="15"/>
      <c r="C19" s="15"/>
      <c r="D19" s="8"/>
      <c r="E19" s="8"/>
      <c r="F19" s="8"/>
      <c r="G19" s="9" t="s">
        <v>51</v>
      </c>
      <c r="H19" s="32" t="s">
        <v>39</v>
      </c>
      <c r="I19" s="7"/>
      <c r="J19" s="38"/>
      <c r="K19" s="49">
        <v>120</v>
      </c>
      <c r="L19" s="19"/>
    </row>
    <row r="20" spans="1:12" ht="6" customHeight="1" thickTop="1" thickBot="1" x14ac:dyDescent="0.25">
      <c r="A20" s="24"/>
      <c r="B20" s="21"/>
      <c r="C20" s="21"/>
      <c r="D20" s="20"/>
      <c r="E20" s="20"/>
      <c r="F20" s="20"/>
      <c r="G20" s="20"/>
      <c r="H20" s="20"/>
      <c r="I20" s="20"/>
      <c r="J20" s="39"/>
      <c r="K20" s="20"/>
      <c r="L20" s="25"/>
    </row>
    <row r="21" spans="1:12" s="3" customFormat="1" ht="21" customHeight="1" thickTop="1" x14ac:dyDescent="0.2">
      <c r="A21" s="105" t="s">
        <v>7</v>
      </c>
      <c r="B21" s="103" t="s">
        <v>13</v>
      </c>
      <c r="C21" s="103" t="s">
        <v>38</v>
      </c>
      <c r="D21" s="103" t="s">
        <v>2</v>
      </c>
      <c r="E21" s="103" t="s">
        <v>37</v>
      </c>
      <c r="F21" s="103" t="s">
        <v>9</v>
      </c>
      <c r="G21" s="103" t="s">
        <v>14</v>
      </c>
      <c r="H21" s="103" t="s">
        <v>8</v>
      </c>
      <c r="I21" s="103" t="s">
        <v>26</v>
      </c>
      <c r="J21" s="122" t="s">
        <v>23</v>
      </c>
      <c r="K21" s="120" t="s">
        <v>25</v>
      </c>
      <c r="L21" s="116" t="s">
        <v>15</v>
      </c>
    </row>
    <row r="22" spans="1:12" s="3" customFormat="1" ht="13.5" customHeight="1" x14ac:dyDescent="0.2">
      <c r="A22" s="106"/>
      <c r="B22" s="104"/>
      <c r="C22" s="104"/>
      <c r="D22" s="104"/>
      <c r="E22" s="104"/>
      <c r="F22" s="104"/>
      <c r="G22" s="104"/>
      <c r="H22" s="104"/>
      <c r="I22" s="104"/>
      <c r="J22" s="123"/>
      <c r="K22" s="121"/>
      <c r="L22" s="117"/>
    </row>
    <row r="23" spans="1:12" s="4" customFormat="1" ht="17.25" customHeight="1" x14ac:dyDescent="0.2">
      <c r="A23" s="64">
        <v>1</v>
      </c>
      <c r="B23" s="65">
        <v>97</v>
      </c>
      <c r="C23" s="65"/>
      <c r="D23" s="83" t="s">
        <v>67</v>
      </c>
      <c r="E23" s="66" t="s">
        <v>68</v>
      </c>
      <c r="F23" s="66" t="s">
        <v>33</v>
      </c>
      <c r="G23" s="66" t="s">
        <v>111</v>
      </c>
      <c r="H23" s="85">
        <v>0.12376157407407407</v>
      </c>
      <c r="I23" s="85"/>
      <c r="J23" s="74">
        <f>IFERROR($K$19*3600/(HOUR(H23)*3600+MINUTE(H23)*60+SECOND(H23)),"")</f>
        <v>40.400261853549054</v>
      </c>
      <c r="K23" s="66" t="s">
        <v>33</v>
      </c>
      <c r="L23" s="87"/>
    </row>
    <row r="24" spans="1:12" s="4" customFormat="1" ht="17.25" customHeight="1" x14ac:dyDescent="0.2">
      <c r="A24" s="64">
        <v>2</v>
      </c>
      <c r="B24" s="65">
        <v>85</v>
      </c>
      <c r="C24" s="65"/>
      <c r="D24" s="83" t="s">
        <v>69</v>
      </c>
      <c r="E24" s="66" t="s">
        <v>70</v>
      </c>
      <c r="F24" s="66" t="s">
        <v>33</v>
      </c>
      <c r="G24" s="66" t="s">
        <v>112</v>
      </c>
      <c r="H24" s="85">
        <v>0.12378472222222221</v>
      </c>
      <c r="I24" s="85">
        <f>H24-$H$23</f>
        <v>2.3148148148147141E-5</v>
      </c>
      <c r="J24" s="74">
        <f>IFERROR($K$19*3600/(HOUR(H24)*3600+MINUTE(H24)*60+SECOND(H24)),"")</f>
        <v>40.392706872370269</v>
      </c>
      <c r="K24" s="66" t="s">
        <v>33</v>
      </c>
      <c r="L24" s="87"/>
    </row>
    <row r="25" spans="1:12" s="4" customFormat="1" ht="17.25" customHeight="1" x14ac:dyDescent="0.2">
      <c r="A25" s="64">
        <v>3</v>
      </c>
      <c r="B25" s="65">
        <v>86</v>
      </c>
      <c r="C25" s="65"/>
      <c r="D25" s="83" t="s">
        <v>71</v>
      </c>
      <c r="E25" s="66" t="s">
        <v>72</v>
      </c>
      <c r="F25" s="66" t="s">
        <v>33</v>
      </c>
      <c r="G25" s="66" t="s">
        <v>112</v>
      </c>
      <c r="H25" s="85">
        <v>0.12379629629629629</v>
      </c>
      <c r="I25" s="85">
        <f t="shared" ref="I25:I41" si="0">H25-$H$23</f>
        <v>3.472222222222765E-5</v>
      </c>
      <c r="J25" s="74">
        <f t="shared" ref="J25:J41" si="1">IFERROR($K$19*3600/(HOUR(H25)*3600+MINUTE(H25)*60+SECOND(H25)),"")</f>
        <v>40.388930441286462</v>
      </c>
      <c r="K25" s="66" t="s">
        <v>33</v>
      </c>
      <c r="L25" s="87"/>
    </row>
    <row r="26" spans="1:12" s="4" customFormat="1" ht="17.25" customHeight="1" x14ac:dyDescent="0.2">
      <c r="A26" s="64">
        <v>4</v>
      </c>
      <c r="B26" s="65">
        <v>98</v>
      </c>
      <c r="C26" s="65"/>
      <c r="D26" s="83" t="s">
        <v>73</v>
      </c>
      <c r="E26" s="66" t="s">
        <v>74</v>
      </c>
      <c r="F26" s="65" t="s">
        <v>40</v>
      </c>
      <c r="G26" s="66" t="s">
        <v>111</v>
      </c>
      <c r="H26" s="85">
        <v>0.12394675925925926</v>
      </c>
      <c r="I26" s="85">
        <f t="shared" si="0"/>
        <v>1.85185185185191E-4</v>
      </c>
      <c r="J26" s="74">
        <f t="shared" si="1"/>
        <v>40.339901017835466</v>
      </c>
      <c r="K26" s="66" t="s">
        <v>33</v>
      </c>
      <c r="L26" s="87"/>
    </row>
    <row r="27" spans="1:12" s="4" customFormat="1" ht="17.25" customHeight="1" x14ac:dyDescent="0.2">
      <c r="A27" s="64">
        <v>5</v>
      </c>
      <c r="B27" s="65">
        <v>100</v>
      </c>
      <c r="C27" s="65"/>
      <c r="D27" s="83" t="s">
        <v>75</v>
      </c>
      <c r="E27" s="66" t="s">
        <v>76</v>
      </c>
      <c r="F27" s="66" t="s">
        <v>33</v>
      </c>
      <c r="G27" s="66" t="s">
        <v>111</v>
      </c>
      <c r="H27" s="85">
        <v>0.12730324074074076</v>
      </c>
      <c r="I27" s="85">
        <f t="shared" si="0"/>
        <v>3.5416666666666929E-3</v>
      </c>
      <c r="J27" s="74">
        <f t="shared" si="1"/>
        <v>39.276297845258661</v>
      </c>
      <c r="K27" s="66" t="s">
        <v>33</v>
      </c>
      <c r="L27" s="87"/>
    </row>
    <row r="28" spans="1:12" s="4" customFormat="1" ht="17.25" customHeight="1" x14ac:dyDescent="0.2">
      <c r="A28" s="64">
        <v>6</v>
      </c>
      <c r="B28" s="65">
        <v>80</v>
      </c>
      <c r="C28" s="65"/>
      <c r="D28" s="83" t="s">
        <v>77</v>
      </c>
      <c r="E28" s="66" t="s">
        <v>78</v>
      </c>
      <c r="F28" s="66" t="s">
        <v>33</v>
      </c>
      <c r="G28" s="66" t="s">
        <v>113</v>
      </c>
      <c r="H28" s="85">
        <v>0.12759259259259259</v>
      </c>
      <c r="I28" s="85">
        <f t="shared" si="0"/>
        <v>3.8310185185185253E-3</v>
      </c>
      <c r="J28" s="74">
        <f t="shared" si="1"/>
        <v>39.187227866473151</v>
      </c>
      <c r="K28" s="66" t="s">
        <v>33</v>
      </c>
      <c r="L28" s="87"/>
    </row>
    <row r="29" spans="1:12" s="4" customFormat="1" ht="17.25" customHeight="1" x14ac:dyDescent="0.2">
      <c r="A29" s="64">
        <v>7</v>
      </c>
      <c r="B29" s="65">
        <v>99</v>
      </c>
      <c r="C29" s="65"/>
      <c r="D29" s="83" t="s">
        <v>79</v>
      </c>
      <c r="E29" s="66" t="s">
        <v>80</v>
      </c>
      <c r="F29" s="66" t="s">
        <v>33</v>
      </c>
      <c r="G29" s="66" t="s">
        <v>111</v>
      </c>
      <c r="H29" s="85">
        <v>0.1279976851851852</v>
      </c>
      <c r="I29" s="85">
        <f t="shared" si="0"/>
        <v>4.2361111111111349E-3</v>
      </c>
      <c r="J29" s="74">
        <f t="shared" si="1"/>
        <v>39.063206438195138</v>
      </c>
      <c r="K29" s="66" t="s">
        <v>33</v>
      </c>
      <c r="L29" s="87"/>
    </row>
    <row r="30" spans="1:12" s="4" customFormat="1" ht="17.25" customHeight="1" x14ac:dyDescent="0.2">
      <c r="A30" s="64">
        <v>8</v>
      </c>
      <c r="B30" s="65">
        <v>78</v>
      </c>
      <c r="C30" s="65"/>
      <c r="D30" s="83" t="s">
        <v>81</v>
      </c>
      <c r="E30" s="66" t="s">
        <v>82</v>
      </c>
      <c r="F30" s="65" t="s">
        <v>42</v>
      </c>
      <c r="G30" s="66" t="s">
        <v>113</v>
      </c>
      <c r="H30" s="85">
        <v>0.12800925925925927</v>
      </c>
      <c r="I30" s="85">
        <f t="shared" si="0"/>
        <v>4.2476851851852016E-3</v>
      </c>
      <c r="J30" s="74">
        <f t="shared" si="1"/>
        <v>39.059674502712475</v>
      </c>
      <c r="K30" s="66"/>
      <c r="L30" s="87"/>
    </row>
    <row r="31" spans="1:12" s="4" customFormat="1" ht="17.25" customHeight="1" x14ac:dyDescent="0.2">
      <c r="A31" s="64">
        <v>9</v>
      </c>
      <c r="B31" s="65">
        <v>81</v>
      </c>
      <c r="C31" s="65"/>
      <c r="D31" s="83" t="s">
        <v>83</v>
      </c>
      <c r="E31" s="66" t="s">
        <v>84</v>
      </c>
      <c r="F31" s="66" t="s">
        <v>33</v>
      </c>
      <c r="G31" s="66" t="s">
        <v>113</v>
      </c>
      <c r="H31" s="85">
        <v>0.12832175925925926</v>
      </c>
      <c r="I31" s="85">
        <f t="shared" si="0"/>
        <v>4.5601851851851949E-3</v>
      </c>
      <c r="J31" s="74">
        <f t="shared" si="1"/>
        <v>38.964553080183997</v>
      </c>
      <c r="K31" s="66"/>
      <c r="L31" s="87"/>
    </row>
    <row r="32" spans="1:12" s="4" customFormat="1" ht="17.25" customHeight="1" x14ac:dyDescent="0.2">
      <c r="A32" s="64">
        <v>10</v>
      </c>
      <c r="B32" s="65">
        <v>79</v>
      </c>
      <c r="C32" s="65"/>
      <c r="D32" s="83" t="s">
        <v>85</v>
      </c>
      <c r="E32" s="66" t="s">
        <v>86</v>
      </c>
      <c r="F32" s="65" t="s">
        <v>42</v>
      </c>
      <c r="G32" s="66" t="s">
        <v>113</v>
      </c>
      <c r="H32" s="85">
        <v>0.13027777777777777</v>
      </c>
      <c r="I32" s="85">
        <f t="shared" si="0"/>
        <v>6.5162037037037046E-3</v>
      </c>
      <c r="J32" s="74">
        <f t="shared" si="1"/>
        <v>38.379530916844352</v>
      </c>
      <c r="K32" s="66"/>
      <c r="L32" s="87"/>
    </row>
    <row r="33" spans="1:12" s="4" customFormat="1" ht="17.25" customHeight="1" x14ac:dyDescent="0.2">
      <c r="A33" s="64">
        <v>11</v>
      </c>
      <c r="B33" s="65">
        <v>88</v>
      </c>
      <c r="C33" s="65"/>
      <c r="D33" s="83" t="s">
        <v>87</v>
      </c>
      <c r="E33" s="66" t="s">
        <v>88</v>
      </c>
      <c r="F33" s="66" t="s">
        <v>33</v>
      </c>
      <c r="G33" s="66" t="s">
        <v>112</v>
      </c>
      <c r="H33" s="85">
        <v>0.13054398148148147</v>
      </c>
      <c r="I33" s="85">
        <f t="shared" si="0"/>
        <v>6.7824074074074037E-3</v>
      </c>
      <c r="J33" s="74">
        <f t="shared" si="1"/>
        <v>38.301267842893871</v>
      </c>
      <c r="K33" s="66"/>
      <c r="L33" s="87"/>
    </row>
    <row r="34" spans="1:12" s="4" customFormat="1" ht="17.25" customHeight="1" x14ac:dyDescent="0.2">
      <c r="A34" s="64">
        <v>12</v>
      </c>
      <c r="B34" s="65">
        <v>84</v>
      </c>
      <c r="C34" s="65"/>
      <c r="D34" s="83" t="s">
        <v>89</v>
      </c>
      <c r="E34" s="66" t="s">
        <v>90</v>
      </c>
      <c r="F34" s="66" t="s">
        <v>33</v>
      </c>
      <c r="G34" s="66" t="s">
        <v>112</v>
      </c>
      <c r="H34" s="85">
        <v>0.13055555555555556</v>
      </c>
      <c r="I34" s="85">
        <f t="shared" si="0"/>
        <v>6.7939814814814981E-3</v>
      </c>
      <c r="J34" s="74">
        <f t="shared" si="1"/>
        <v>38.297872340425535</v>
      </c>
      <c r="K34" s="66"/>
      <c r="L34" s="87"/>
    </row>
    <row r="35" spans="1:12" s="4" customFormat="1" ht="17.25" customHeight="1" x14ac:dyDescent="0.2">
      <c r="A35" s="64">
        <v>13</v>
      </c>
      <c r="B35" s="65">
        <v>82</v>
      </c>
      <c r="C35" s="65"/>
      <c r="D35" s="83" t="s">
        <v>91</v>
      </c>
      <c r="E35" s="66" t="s">
        <v>92</v>
      </c>
      <c r="F35" s="65" t="s">
        <v>40</v>
      </c>
      <c r="G35" s="66" t="s">
        <v>113</v>
      </c>
      <c r="H35" s="85">
        <v>0.13056712962962963</v>
      </c>
      <c r="I35" s="85">
        <f t="shared" si="0"/>
        <v>6.8055555555555647E-3</v>
      </c>
      <c r="J35" s="74">
        <f t="shared" si="1"/>
        <v>38.294477439943265</v>
      </c>
      <c r="K35" s="66"/>
      <c r="L35" s="87"/>
    </row>
    <row r="36" spans="1:12" s="4" customFormat="1" ht="17.25" customHeight="1" x14ac:dyDescent="0.2">
      <c r="A36" s="64">
        <v>14</v>
      </c>
      <c r="B36" s="65">
        <v>87</v>
      </c>
      <c r="C36" s="65"/>
      <c r="D36" s="83" t="s">
        <v>93</v>
      </c>
      <c r="E36" s="66" t="s">
        <v>94</v>
      </c>
      <c r="F36" s="66" t="s">
        <v>33</v>
      </c>
      <c r="G36" s="66" t="s">
        <v>112</v>
      </c>
      <c r="H36" s="85">
        <v>0.13059027777777779</v>
      </c>
      <c r="I36" s="85">
        <f t="shared" si="0"/>
        <v>6.8287037037037257E-3</v>
      </c>
      <c r="J36" s="74">
        <f t="shared" si="1"/>
        <v>38.287689444296731</v>
      </c>
      <c r="K36" s="66"/>
      <c r="L36" s="87"/>
    </row>
    <row r="37" spans="1:12" s="4" customFormat="1" ht="17.25" customHeight="1" x14ac:dyDescent="0.2">
      <c r="A37" s="64">
        <v>15</v>
      </c>
      <c r="B37" s="65">
        <v>95</v>
      </c>
      <c r="C37" s="65"/>
      <c r="D37" s="83" t="s">
        <v>95</v>
      </c>
      <c r="E37" s="66" t="s">
        <v>96</v>
      </c>
      <c r="F37" s="65" t="s">
        <v>42</v>
      </c>
      <c r="G37" s="66" t="s">
        <v>111</v>
      </c>
      <c r="H37" s="85">
        <v>0.13060185185185186</v>
      </c>
      <c r="I37" s="85">
        <f t="shared" si="0"/>
        <v>6.8402777777777923E-3</v>
      </c>
      <c r="J37" s="74">
        <f t="shared" si="1"/>
        <v>38.284296348812475</v>
      </c>
      <c r="K37" s="66"/>
      <c r="L37" s="87"/>
    </row>
    <row r="38" spans="1:12" s="4" customFormat="1" ht="17.25" customHeight="1" x14ac:dyDescent="0.2">
      <c r="A38" s="64">
        <v>16</v>
      </c>
      <c r="B38" s="65">
        <v>94</v>
      </c>
      <c r="C38" s="65"/>
      <c r="D38" s="83" t="s">
        <v>97</v>
      </c>
      <c r="E38" s="66" t="s">
        <v>98</v>
      </c>
      <c r="F38" s="65" t="s">
        <v>42</v>
      </c>
      <c r="G38" s="66" t="s">
        <v>111</v>
      </c>
      <c r="H38" s="85">
        <v>0.13061342592592592</v>
      </c>
      <c r="I38" s="85">
        <f t="shared" si="0"/>
        <v>6.851851851851859E-3</v>
      </c>
      <c r="J38" s="74">
        <f t="shared" si="1"/>
        <v>38.280903854674349</v>
      </c>
      <c r="K38" s="66"/>
      <c r="L38" s="87"/>
    </row>
    <row r="39" spans="1:12" s="4" customFormat="1" ht="17.25" customHeight="1" x14ac:dyDescent="0.2">
      <c r="A39" s="64">
        <v>17</v>
      </c>
      <c r="B39" s="65">
        <v>83</v>
      </c>
      <c r="C39" s="65"/>
      <c r="D39" s="83" t="s">
        <v>99</v>
      </c>
      <c r="E39" s="66" t="s">
        <v>100</v>
      </c>
      <c r="F39" s="66" t="s">
        <v>33</v>
      </c>
      <c r="G39" s="66" t="s">
        <v>112</v>
      </c>
      <c r="H39" s="85">
        <v>0.13063657407407406</v>
      </c>
      <c r="I39" s="85">
        <f t="shared" si="0"/>
        <v>6.8749999999999922E-3</v>
      </c>
      <c r="J39" s="74">
        <f t="shared" si="1"/>
        <v>38.274120669797114</v>
      </c>
      <c r="K39" s="66"/>
      <c r="L39" s="87"/>
    </row>
    <row r="40" spans="1:12" s="4" customFormat="1" ht="17.25" customHeight="1" x14ac:dyDescent="0.2">
      <c r="A40" s="64">
        <v>18</v>
      </c>
      <c r="B40" s="65">
        <v>77</v>
      </c>
      <c r="C40" s="65"/>
      <c r="D40" s="83" t="s">
        <v>101</v>
      </c>
      <c r="E40" s="66" t="s">
        <v>102</v>
      </c>
      <c r="F40" s="66" t="s">
        <v>33</v>
      </c>
      <c r="G40" s="66" t="s">
        <v>111</v>
      </c>
      <c r="H40" s="85">
        <v>0.13064814814814815</v>
      </c>
      <c r="I40" s="85">
        <f t="shared" si="0"/>
        <v>6.8865740740740866E-3</v>
      </c>
      <c r="J40" s="74">
        <f t="shared" si="1"/>
        <v>38.27072997873848</v>
      </c>
      <c r="K40" s="66"/>
      <c r="L40" s="87"/>
    </row>
    <row r="41" spans="1:12" s="4" customFormat="1" ht="17.25" customHeight="1" x14ac:dyDescent="0.2">
      <c r="A41" s="64">
        <v>19</v>
      </c>
      <c r="B41" s="65">
        <v>75</v>
      </c>
      <c r="C41" s="65"/>
      <c r="D41" s="83" t="s">
        <v>103</v>
      </c>
      <c r="E41" s="66" t="s">
        <v>104</v>
      </c>
      <c r="F41" s="66" t="s">
        <v>33</v>
      </c>
      <c r="G41" s="66" t="s">
        <v>111</v>
      </c>
      <c r="H41" s="85">
        <v>0.13065972222222222</v>
      </c>
      <c r="I41" s="85">
        <f t="shared" si="0"/>
        <v>6.8981481481481532E-3</v>
      </c>
      <c r="J41" s="74">
        <f t="shared" si="1"/>
        <v>38.267339888386928</v>
      </c>
      <c r="K41" s="66"/>
      <c r="L41" s="87"/>
    </row>
    <row r="42" spans="1:12" s="4" customFormat="1" ht="17.25" customHeight="1" x14ac:dyDescent="0.2">
      <c r="A42" s="64" t="s">
        <v>63</v>
      </c>
      <c r="B42" s="65">
        <v>89</v>
      </c>
      <c r="C42" s="65"/>
      <c r="D42" s="83" t="s">
        <v>105</v>
      </c>
      <c r="E42" s="66" t="s">
        <v>106</v>
      </c>
      <c r="F42" s="66" t="s">
        <v>33</v>
      </c>
      <c r="G42" s="66" t="s">
        <v>112</v>
      </c>
      <c r="H42" s="85"/>
      <c r="I42" s="85"/>
      <c r="J42" s="74"/>
      <c r="K42" s="66"/>
      <c r="L42" s="87"/>
    </row>
    <row r="43" spans="1:12" s="4" customFormat="1" ht="17.25" customHeight="1" x14ac:dyDescent="0.2">
      <c r="A43" s="67" t="s">
        <v>63</v>
      </c>
      <c r="B43" s="65">
        <v>96</v>
      </c>
      <c r="C43" s="65"/>
      <c r="D43" s="83" t="s">
        <v>107</v>
      </c>
      <c r="E43" s="66" t="s">
        <v>108</v>
      </c>
      <c r="F43" s="66" t="s">
        <v>33</v>
      </c>
      <c r="G43" s="66" t="s">
        <v>111</v>
      </c>
      <c r="H43" s="85"/>
      <c r="I43" s="85"/>
      <c r="J43" s="74"/>
      <c r="K43" s="66"/>
      <c r="L43" s="87"/>
    </row>
    <row r="44" spans="1:12" s="4" customFormat="1" ht="17.25" customHeight="1" thickBot="1" x14ac:dyDescent="0.25">
      <c r="A44" s="88" t="s">
        <v>63</v>
      </c>
      <c r="B44" s="68">
        <v>90</v>
      </c>
      <c r="C44" s="68"/>
      <c r="D44" s="84" t="s">
        <v>109</v>
      </c>
      <c r="E44" s="69" t="s">
        <v>110</v>
      </c>
      <c r="F44" s="69" t="s">
        <v>33</v>
      </c>
      <c r="G44" s="69" t="s">
        <v>112</v>
      </c>
      <c r="H44" s="86"/>
      <c r="I44" s="86"/>
      <c r="J44" s="82"/>
      <c r="K44" s="69"/>
      <c r="L44" s="89"/>
    </row>
    <row r="45" spans="1:12" s="4" customFormat="1" ht="9" customHeight="1" thickTop="1" thickBot="1" x14ac:dyDescent="0.25">
      <c r="A45" s="56"/>
      <c r="B45" s="60"/>
      <c r="C45" s="61"/>
      <c r="D45" s="42"/>
      <c r="E45" s="42"/>
      <c r="F45" s="56"/>
      <c r="G45" s="42"/>
      <c r="H45" s="62"/>
      <c r="I45" s="62"/>
      <c r="J45" s="63"/>
      <c r="K45" s="63"/>
      <c r="L45" s="63"/>
    </row>
    <row r="46" spans="1:12" s="4" customFormat="1" ht="18" customHeight="1" thickTop="1" x14ac:dyDescent="0.2">
      <c r="A46" s="113" t="s">
        <v>5</v>
      </c>
      <c r="B46" s="114"/>
      <c r="C46" s="114"/>
      <c r="D46" s="114"/>
      <c r="E46" s="54"/>
      <c r="F46" s="54"/>
      <c r="G46" s="114" t="s">
        <v>6</v>
      </c>
      <c r="H46" s="114"/>
      <c r="I46" s="114"/>
      <c r="J46" s="114"/>
      <c r="K46" s="114"/>
      <c r="L46" s="115"/>
    </row>
    <row r="47" spans="1:12" s="4" customFormat="1" ht="12" customHeight="1" x14ac:dyDescent="0.2">
      <c r="A47" s="29" t="s">
        <v>59</v>
      </c>
      <c r="B47" s="30"/>
      <c r="C47" s="33"/>
      <c r="D47" s="31"/>
      <c r="E47" s="43"/>
      <c r="F47" s="44"/>
      <c r="G47" s="77" t="s">
        <v>34</v>
      </c>
      <c r="H47" s="57">
        <v>3</v>
      </c>
      <c r="I47" s="58"/>
      <c r="J47" s="1"/>
      <c r="K47" s="75" t="s">
        <v>32</v>
      </c>
      <c r="L47" s="55">
        <f>COUNTIF(F23:F44,"ЗМС")</f>
        <v>0</v>
      </c>
    </row>
    <row r="48" spans="1:12" s="4" customFormat="1" ht="12" customHeight="1" x14ac:dyDescent="0.2">
      <c r="A48" s="29" t="s">
        <v>60</v>
      </c>
      <c r="B48" s="8"/>
      <c r="C48" s="34"/>
      <c r="D48" s="23"/>
      <c r="E48" s="45"/>
      <c r="F48" s="46"/>
      <c r="G48" s="77" t="s">
        <v>27</v>
      </c>
      <c r="H48" s="57">
        <f>H49+H54</f>
        <v>22</v>
      </c>
      <c r="I48" s="58"/>
      <c r="J48" s="1"/>
      <c r="K48" s="75" t="s">
        <v>21</v>
      </c>
      <c r="L48" s="55">
        <f>COUNTIF(F23:F44,"МСМК")</f>
        <v>0</v>
      </c>
    </row>
    <row r="49" spans="1:12" s="4" customFormat="1" ht="12" customHeight="1" x14ac:dyDescent="0.2">
      <c r="A49" s="29" t="s">
        <v>44</v>
      </c>
      <c r="B49" s="8"/>
      <c r="C49" s="35"/>
      <c r="D49" s="23"/>
      <c r="E49" s="45"/>
      <c r="F49" s="46"/>
      <c r="G49" s="77" t="s">
        <v>28</v>
      </c>
      <c r="H49" s="57">
        <f>H50+H51+H53</f>
        <v>19</v>
      </c>
      <c r="I49" s="58"/>
      <c r="J49" s="1"/>
      <c r="K49" s="75" t="s">
        <v>24</v>
      </c>
      <c r="L49" s="55">
        <f>COUNTIF(F23:F44,"МС")</f>
        <v>0</v>
      </c>
    </row>
    <row r="50" spans="1:12" s="4" customFormat="1" ht="12" customHeight="1" x14ac:dyDescent="0.2">
      <c r="A50" s="29" t="s">
        <v>61</v>
      </c>
      <c r="B50" s="8"/>
      <c r="C50" s="35"/>
      <c r="D50" s="23"/>
      <c r="G50" s="77" t="s">
        <v>29</v>
      </c>
      <c r="H50" s="57">
        <f>COUNT(A23:A44)</f>
        <v>19</v>
      </c>
      <c r="I50" s="58"/>
      <c r="J50" s="1"/>
      <c r="K50" s="75" t="s">
        <v>33</v>
      </c>
      <c r="L50" s="55">
        <f>COUNTIF(F23:F44,"КМС")</f>
        <v>16</v>
      </c>
    </row>
    <row r="51" spans="1:12" s="4" customFormat="1" ht="12" customHeight="1" x14ac:dyDescent="0.2">
      <c r="A51" s="80"/>
      <c r="B51" s="8"/>
      <c r="C51" s="35"/>
      <c r="D51" s="23"/>
      <c r="E51" s="45"/>
      <c r="F51" s="46"/>
      <c r="G51" s="77" t="s">
        <v>30</v>
      </c>
      <c r="H51" s="57">
        <f>COUNTIF(A23:A44,"НФ")</f>
        <v>0</v>
      </c>
      <c r="I51" s="58"/>
      <c r="J51" s="1"/>
      <c r="K51" s="75" t="s">
        <v>40</v>
      </c>
      <c r="L51" s="55">
        <f>COUNTIF(F23:F44,"1 СР")</f>
        <v>2</v>
      </c>
    </row>
    <row r="52" spans="1:12" s="4" customFormat="1" ht="12" customHeight="1" x14ac:dyDescent="0.2">
      <c r="A52" s="29"/>
      <c r="B52" s="8"/>
      <c r="C52" s="35"/>
      <c r="D52" s="23"/>
      <c r="E52" s="45"/>
      <c r="F52" s="46"/>
      <c r="G52" s="75" t="s">
        <v>45</v>
      </c>
      <c r="H52" s="76">
        <f>COUNTIF(A23:A44,"ЛИМ")</f>
        <v>0</v>
      </c>
      <c r="I52" s="58"/>
      <c r="J52" s="1"/>
      <c r="K52" s="40" t="s">
        <v>42</v>
      </c>
      <c r="L52" s="51">
        <f>COUNTIF(F23:F44,"2 СР")</f>
        <v>4</v>
      </c>
    </row>
    <row r="53" spans="1:12" s="4" customFormat="1" ht="12" customHeight="1" x14ac:dyDescent="0.2">
      <c r="A53" s="29"/>
      <c r="B53" s="8"/>
      <c r="C53" s="8"/>
      <c r="D53" s="23"/>
      <c r="E53" s="45"/>
      <c r="F53" s="46"/>
      <c r="G53" s="77" t="s">
        <v>35</v>
      </c>
      <c r="H53" s="57">
        <f>COUNTIF(A23:A44,"ДСКВ")</f>
        <v>0</v>
      </c>
      <c r="I53" s="58"/>
      <c r="J53" s="1"/>
      <c r="K53" s="40" t="s">
        <v>43</v>
      </c>
      <c r="L53" s="55">
        <f>COUNTIF(F23:F44,"3 СР")</f>
        <v>0</v>
      </c>
    </row>
    <row r="54" spans="1:12" s="4" customFormat="1" ht="12" customHeight="1" x14ac:dyDescent="0.2">
      <c r="A54" s="29"/>
      <c r="B54" s="8"/>
      <c r="C54" s="8"/>
      <c r="D54" s="23"/>
      <c r="E54" s="47"/>
      <c r="F54" s="48"/>
      <c r="G54" s="77" t="s">
        <v>31</v>
      </c>
      <c r="H54" s="57">
        <f>COUNTIF(A23:A44,"НС")</f>
        <v>3</v>
      </c>
      <c r="I54" s="59"/>
      <c r="J54" s="78"/>
      <c r="K54" s="79"/>
      <c r="L54" s="81"/>
    </row>
    <row r="55" spans="1:12" s="4" customFormat="1" ht="6.75" customHeight="1" x14ac:dyDescent="0.2">
      <c r="A55" s="16"/>
      <c r="B55" s="73"/>
      <c r="C55" s="73"/>
      <c r="D55" s="1"/>
      <c r="E55" s="1"/>
      <c r="F55" s="1"/>
      <c r="G55" s="1"/>
      <c r="H55" s="1"/>
      <c r="I55" s="1"/>
      <c r="J55" s="41"/>
      <c r="K55" s="1"/>
      <c r="L55" s="17"/>
    </row>
    <row r="56" spans="1:12" s="4" customFormat="1" ht="15.75" customHeight="1" x14ac:dyDescent="0.2">
      <c r="A56" s="110" t="s">
        <v>3</v>
      </c>
      <c r="B56" s="111"/>
      <c r="C56" s="111"/>
      <c r="D56" s="111"/>
      <c r="E56" s="111" t="s">
        <v>12</v>
      </c>
      <c r="F56" s="111"/>
      <c r="G56" s="111"/>
      <c r="H56" s="111"/>
      <c r="I56" s="111" t="s">
        <v>4</v>
      </c>
      <c r="J56" s="111"/>
      <c r="K56" s="111"/>
      <c r="L56" s="112"/>
    </row>
    <row r="57" spans="1:12" s="4" customFormat="1" ht="9.75" customHeight="1" x14ac:dyDescent="0.2">
      <c r="A57" s="95"/>
      <c r="B57" s="96"/>
      <c r="C57" s="96"/>
      <c r="D57" s="96"/>
      <c r="E57" s="96"/>
      <c r="F57" s="97"/>
      <c r="G57" s="97"/>
      <c r="H57" s="97"/>
      <c r="I57" s="97"/>
      <c r="J57" s="97"/>
      <c r="K57" s="97"/>
      <c r="L57" s="98"/>
    </row>
    <row r="58" spans="1:12" s="4" customFormat="1" ht="9.75" customHeight="1" x14ac:dyDescent="0.2">
      <c r="A58" s="70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2"/>
    </row>
    <row r="59" spans="1:12" s="4" customFormat="1" ht="9.75" customHeight="1" x14ac:dyDescent="0.2">
      <c r="A59" s="70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2"/>
    </row>
    <row r="60" spans="1:12" s="4" customFormat="1" ht="9.75" customHeight="1" x14ac:dyDescent="0.2">
      <c r="A60" s="70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2"/>
    </row>
    <row r="61" spans="1:12" s="4" customFormat="1" ht="9.75" customHeight="1" x14ac:dyDescent="0.2">
      <c r="A61" s="95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9"/>
    </row>
    <row r="62" spans="1:12" s="4" customFormat="1" ht="9.75" customHeight="1" x14ac:dyDescent="0.2">
      <c r="A62" s="95"/>
      <c r="B62" s="96"/>
      <c r="C62" s="96"/>
      <c r="D62" s="96"/>
      <c r="E62" s="96"/>
      <c r="F62" s="100"/>
      <c r="G62" s="100"/>
      <c r="H62" s="100"/>
      <c r="I62" s="100"/>
      <c r="J62" s="100"/>
      <c r="K62" s="100"/>
      <c r="L62" s="101"/>
    </row>
    <row r="63" spans="1:12" s="4" customFormat="1" ht="15.75" customHeight="1" thickBot="1" x14ac:dyDescent="0.25">
      <c r="A63" s="102"/>
      <c r="B63" s="93"/>
      <c r="C63" s="93"/>
      <c r="D63" s="93"/>
      <c r="E63" s="93" t="str">
        <f>G17</f>
        <v>ИВАШИН И.Е. (ВК, г. Челябинск )</v>
      </c>
      <c r="F63" s="93"/>
      <c r="G63" s="93"/>
      <c r="H63" s="93"/>
      <c r="I63" s="93" t="str">
        <f>G18</f>
        <v>СТРЕЖНЕВА Д.А. (ВК, г. Челябинск )</v>
      </c>
      <c r="J63" s="93"/>
      <c r="K63" s="93"/>
      <c r="L63" s="94"/>
    </row>
    <row r="64" spans="1:12" s="4" customFormat="1" ht="14.25" customHeight="1" thickTop="1" x14ac:dyDescent="0.2">
      <c r="A64" s="1"/>
      <c r="B64" s="13"/>
      <c r="C64" s="13"/>
      <c r="D64" s="1"/>
      <c r="E64" s="1"/>
      <c r="F64" s="1"/>
      <c r="G64" s="1"/>
      <c r="H64" s="1"/>
      <c r="I64" s="1"/>
      <c r="J64" s="41"/>
      <c r="K64" s="1"/>
      <c r="L64" s="1"/>
    </row>
    <row r="72" ht="9.75" customHeight="1" x14ac:dyDescent="0.2"/>
  </sheetData>
  <mergeCells count="45">
    <mergeCell ref="A13:D13"/>
    <mergeCell ref="A14:D14"/>
    <mergeCell ref="A6:L6"/>
    <mergeCell ref="A7:L7"/>
    <mergeCell ref="A9:L9"/>
    <mergeCell ref="A8:L8"/>
    <mergeCell ref="A12:L12"/>
    <mergeCell ref="A10:L10"/>
    <mergeCell ref="A11:L11"/>
    <mergeCell ref="A1:L1"/>
    <mergeCell ref="A2:L2"/>
    <mergeCell ref="A3:L3"/>
    <mergeCell ref="A4:L4"/>
    <mergeCell ref="A5:L5"/>
    <mergeCell ref="H15:L15"/>
    <mergeCell ref="E21:E22"/>
    <mergeCell ref="A56:D56"/>
    <mergeCell ref="E56:H56"/>
    <mergeCell ref="I56:L56"/>
    <mergeCell ref="F21:F22"/>
    <mergeCell ref="G21:G22"/>
    <mergeCell ref="H21:H22"/>
    <mergeCell ref="A46:D46"/>
    <mergeCell ref="G46:L46"/>
    <mergeCell ref="L21:L22"/>
    <mergeCell ref="A15:G15"/>
    <mergeCell ref="K21:K22"/>
    <mergeCell ref="I21:I22"/>
    <mergeCell ref="H16:L16"/>
    <mergeCell ref="J21:J22"/>
    <mergeCell ref="H17:L17"/>
    <mergeCell ref="H18:L18"/>
    <mergeCell ref="I63:L63"/>
    <mergeCell ref="A57:E57"/>
    <mergeCell ref="F57:L57"/>
    <mergeCell ref="A61:E61"/>
    <mergeCell ref="F61:L61"/>
    <mergeCell ref="A62:E62"/>
    <mergeCell ref="F62:L62"/>
    <mergeCell ref="A63:D63"/>
    <mergeCell ref="E63:H63"/>
    <mergeCell ref="C21:C22"/>
    <mergeCell ref="D21:D22"/>
    <mergeCell ref="A21:A22"/>
    <mergeCell ref="B21:B22"/>
  </mergeCells>
  <conditionalFormatting sqref="B47:B1048576 B16:B22">
    <cfRule type="duplicateValues" dxfId="1" priority="5"/>
  </conditionalFormatting>
  <conditionalFormatting sqref="G53:G54 G47:G51">
    <cfRule type="duplicateValues" dxfId="0" priority="12"/>
  </conditionalFormatting>
  <printOptions horizontalCentered="1"/>
  <pageMargins left="0.196850393700787" right="0.196850393700787" top="0.90551181102362199" bottom="0.86614173228346503" header="0.15748031496063" footer="0.118110236220472"/>
  <pageSetup paperSize="256" scale="65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групповая гонка</vt:lpstr>
      <vt:lpstr>'групповая гонка'!Заголовки_для_печати</vt:lpstr>
      <vt:lpstr>'групповая гонка'!Область_печати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Arsen</cp:lastModifiedBy>
  <cp:lastPrinted>2020-11-13T01:28:07Z</cp:lastPrinted>
  <dcterms:created xsi:type="dcterms:W3CDTF">1996-10-08T23:32:33Z</dcterms:created>
  <dcterms:modified xsi:type="dcterms:W3CDTF">2021-07-13T10:39:28Z</dcterms:modified>
</cp:coreProperties>
</file>