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B2A26688-DD33-4742-9451-6DDCADADF180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2" l="1"/>
  <c r="K41" i="2" l="1"/>
  <c r="K40" i="2"/>
  <c r="K39" i="2"/>
  <c r="K38" i="2"/>
  <c r="I38" i="2"/>
  <c r="H49" i="2" l="1"/>
  <c r="E49" i="2"/>
  <c r="I41" i="2"/>
  <c r="I40" i="2"/>
  <c r="I39" i="2"/>
  <c r="K37" i="2"/>
  <c r="K36" i="2"/>
  <c r="K35" i="2"/>
  <c r="I37" i="2" l="1"/>
  <c r="I36" i="2" s="1"/>
</calcChain>
</file>

<file path=xl/sharedStrings.xml><?xml version="1.0" encoding="utf-8"?>
<sst xmlns="http://schemas.openxmlformats.org/spreadsheetml/2006/main" count="110" uniqueCount="91">
  <si>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</si>
  <si>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</si>
  <si>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</si>
  <si>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</si>
  <si>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</si>
  <si>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</si>
  <si>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</si>
  <si>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</si>
  <si>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</si>
  <si>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</si>
  <si>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</si>
  <si>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</si>
  <si>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</si>
  <si>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</si>
  <si>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</si>
  <si>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</si>
  <si>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</si>
  <si>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</si>
  <si>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</si>
  <si>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</si>
  <si>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</si>
  <si>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</si>
  <si>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</si>
  <si>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</si>
  <si>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</si>
  <si>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</si>
  <si>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</si>
  <si>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</si>
  <si>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</si>
  <si>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</si>
  <si>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</si>
  <si>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</si>
  <si>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</si>
  <si>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</si>
  <si>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</si>
  <si>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</si>
  <si>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</si>
  <si>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</si>
  <si>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</si>
  <si>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</si>
  <si>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</si>
  <si>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</si>
  <si>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</si>
  <si>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</si>
  <si>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</si>
  <si>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</si>
  <si>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</si>
  <si>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</si>
  <si>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</si>
  <si>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</si>
  <si>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</si>
  <si>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</si>
  <si>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</si>
  <si>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</si>
  <si>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</si>
  <si>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</si>
  <si>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</si>
  <si>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</si>
  <si>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Женщины</t>
  </si>
  <si>
    <t>Бондаренко Ярослава</t>
  </si>
  <si>
    <t>Адмакина Светлана</t>
  </si>
  <si>
    <t>Хлуднева Дарья</t>
  </si>
  <si>
    <t>26.08.2003</t>
  </si>
  <si>
    <t>Яковлева Нина</t>
  </si>
  <si>
    <t>Рябчикова Ксения</t>
  </si>
  <si>
    <t>Чекунова Анастасия</t>
  </si>
  <si>
    <t>МБУ СШОР "Сарапул"</t>
  </si>
  <si>
    <t>Иванова Анастасия</t>
  </si>
  <si>
    <t>Министерство спорта Республики Мордовия</t>
  </si>
  <si>
    <t>ГБУ ДО РМ "СШОР по велоспорту"</t>
  </si>
  <si>
    <t>1 этап</t>
  </si>
  <si>
    <t xml:space="preserve"> ДАТА ПРОВЕДЕНИЯ: 23 февраля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</si>
  <si>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</si>
  <si>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</si>
  <si>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2023: 29818</t>
  </si>
  <si>
    <t>Овчинникова Варвара</t>
  </si>
  <si>
    <t>Васькова Виктория</t>
  </si>
  <si>
    <t>Савина Майя</t>
  </si>
  <si>
    <t>Каракулина Оксана</t>
  </si>
  <si>
    <t>ГБУ ДО "Московская академия велосипедного спорта"</t>
  </si>
  <si>
    <t>ГБУ ДО РМ"СШОР", ГБУ МО"СШОР"</t>
  </si>
  <si>
    <t>СПб ГБПОУ"Олимпийские надежды"</t>
  </si>
  <si>
    <t>Иркутск СШОР "Олимпиец"</t>
  </si>
  <si>
    <t>ГБУ ДО РМ"СШОР по велоспорту"</t>
  </si>
  <si>
    <t>ГБУ БО СШОР РУСЬ</t>
  </si>
  <si>
    <t>Санкт-Петербург</t>
  </si>
  <si>
    <t>Иркутская обл.</t>
  </si>
  <si>
    <t>Брянская обл.</t>
  </si>
  <si>
    <t>Республика Мордовия</t>
  </si>
  <si>
    <t>Республика Мордовия, Московская обл.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</si>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</sst>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37" xfId="0" applyNumberFormat="1" applyFont="1" applyFill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20" fillId="0" borderId="3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/>
    </xf>
    <xf numFmtId="164" fontId="16" fillId="0" borderId="19" xfId="2" applyNumberFormat="1" applyFont="1" applyBorder="1" applyAlignment="1">
      <alignment horizontal="center" vertical="center" wrapText="1"/>
    </xf>
    <xf numFmtId="0" fontId="16" fillId="0" borderId="19" xfId="2" applyFont="1" applyBorder="1" applyAlignment="1">
      <alignment vertical="center" wrapText="1"/>
    </xf>
    <xf numFmtId="0" fontId="20" fillId="0" borderId="24" xfId="0" applyFont="1" applyFill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14" fontId="20" fillId="0" borderId="35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165" fontId="20" fillId="0" borderId="37" xfId="0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200025</xdr:rowOff>
    </xdr:from>
    <xdr:to>
      <xdr:col>2</xdr:col>
      <xdr:colOff>418988</xdr:colOff>
      <xdr:row>3</xdr:row>
      <xdr:rowOff>104680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2000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P50"/>
  <sheetViews>
    <sheetView tabSelected="1" view="pageBreakPreview" topLeftCell="A16" zoomScale="86" zoomScaleNormal="100" zoomScaleSheetLayoutView="86" zoomScalePageLayoutView="95" workbookViewId="0">
      <selection activeCell="J24" sqref="J24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27.54296875" style="1" customWidth="1"/>
    <col min="8" max="8" width="34.1796875" style="1" customWidth="1"/>
    <col min="9" max="9" width="27" style="1" customWidth="1"/>
    <col min="10" max="10" width="16.1796875" style="1" customWidth="1"/>
    <col min="11" max="11" width="16.7265625" style="1" customWidth="1"/>
    <col min="12" max="1004" width="9.1796875" style="1"/>
  </cols>
  <sheetData>
    <row r="1" spans="1:11" ht="22.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22.5" customHeight="1" x14ac:dyDescent="0.25">
      <c r="A2" s="88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22.5" customHeight="1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22.5" customHeight="1" x14ac:dyDescent="0.25">
      <c r="A4" s="88" t="s">
        <v>46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21" customHeight="1" x14ac:dyDescent="0.25">
      <c r="A5" s="88" t="s">
        <v>69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s="3" customFormat="1" ht="28.5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s="3" customFormat="1" ht="18" customHeight="1" x14ac:dyDescent="0.25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s="3" customFormat="1" ht="20.25" customHeight="1" thickBot="1" x14ac:dyDescent="0.3">
      <c r="A8" s="91" t="s">
        <v>70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8" customHeight="1" thickTop="1" x14ac:dyDescent="0.25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18" customHeight="1" x14ac:dyDescent="0.25">
      <c r="A10" s="93" t="s">
        <v>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19.5" customHeight="1" x14ac:dyDescent="0.25">
      <c r="A11" s="93" t="s">
        <v>58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7.5" customHeigh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15.5" x14ac:dyDescent="0.25">
      <c r="A13" s="95" t="s">
        <v>47</v>
      </c>
      <c r="B13" s="95"/>
      <c r="C13" s="95"/>
      <c r="D13" s="95"/>
      <c r="E13" s="4"/>
      <c r="F13" s="4"/>
      <c r="H13" s="66" t="s">
        <v>72</v>
      </c>
      <c r="I13" s="4"/>
      <c r="J13" s="5"/>
      <c r="K13" s="6" t="s">
        <v>5</v>
      </c>
    </row>
    <row r="14" spans="1:11" ht="15.5" x14ac:dyDescent="0.25">
      <c r="A14" s="96" t="s">
        <v>71</v>
      </c>
      <c r="B14" s="96"/>
      <c r="C14" s="96"/>
      <c r="D14" s="96"/>
      <c r="E14" s="7"/>
      <c r="F14" s="7"/>
      <c r="H14" s="67" t="s">
        <v>73</v>
      </c>
      <c r="I14" s="7"/>
      <c r="J14" s="8"/>
      <c r="K14" s="70" t="s">
        <v>74</v>
      </c>
    </row>
    <row r="15" spans="1:11" ht="14.5" x14ac:dyDescent="0.25">
      <c r="A15" s="97" t="s">
        <v>6</v>
      </c>
      <c r="B15" s="97"/>
      <c r="C15" s="97"/>
      <c r="D15" s="97"/>
      <c r="E15" s="97"/>
      <c r="F15" s="97"/>
      <c r="G15" s="97"/>
      <c r="H15" s="97"/>
      <c r="I15" s="98" t="s">
        <v>7</v>
      </c>
      <c r="J15" s="98"/>
      <c r="K15" s="98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5"/>
      <c r="I16" s="99" t="s">
        <v>51</v>
      </c>
      <c r="J16" s="99"/>
      <c r="K16" s="99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8" t="s">
        <v>48</v>
      </c>
      <c r="I17" s="15" t="s">
        <v>10</v>
      </c>
      <c r="J17" s="16"/>
      <c r="K17" s="65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8" t="s">
        <v>49</v>
      </c>
      <c r="I18" s="15" t="s">
        <v>12</v>
      </c>
      <c r="J18" s="16"/>
      <c r="K18" s="65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9" t="s">
        <v>50</v>
      </c>
      <c r="I19" s="20" t="s">
        <v>45</v>
      </c>
      <c r="J19" s="63">
        <v>290</v>
      </c>
      <c r="K19" s="64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6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72">
        <v>1</v>
      </c>
      <c r="B22" s="75">
        <v>74</v>
      </c>
      <c r="C22" s="72">
        <v>10009905195</v>
      </c>
      <c r="D22" s="76" t="s">
        <v>60</v>
      </c>
      <c r="E22" s="84">
        <v>35884</v>
      </c>
      <c r="F22" s="72" t="s">
        <v>25</v>
      </c>
      <c r="G22" s="72" t="s">
        <v>88</v>
      </c>
      <c r="H22" s="72" t="s">
        <v>69</v>
      </c>
      <c r="I22" s="86">
        <v>3.2524305555555556E-4</v>
      </c>
      <c r="J22" s="59"/>
      <c r="K22" s="60"/>
    </row>
    <row r="23" spans="1:11" s="30" customFormat="1" ht="27" customHeight="1" x14ac:dyDescent="0.25">
      <c r="A23" s="72">
        <v>2</v>
      </c>
      <c r="B23" s="75">
        <v>89</v>
      </c>
      <c r="C23" s="72">
        <v>10009630969</v>
      </c>
      <c r="D23" s="76" t="s">
        <v>59</v>
      </c>
      <c r="E23" s="84">
        <v>35488</v>
      </c>
      <c r="F23" s="72" t="s">
        <v>32</v>
      </c>
      <c r="G23" s="72" t="s">
        <v>55</v>
      </c>
      <c r="H23" s="83" t="s">
        <v>79</v>
      </c>
      <c r="I23" s="86">
        <v>3.3181712962962961E-4</v>
      </c>
      <c r="J23" s="59"/>
      <c r="K23" s="60"/>
    </row>
    <row r="24" spans="1:11" s="30" customFormat="1" ht="27" customHeight="1" x14ac:dyDescent="0.25">
      <c r="A24" s="72">
        <v>3</v>
      </c>
      <c r="B24" s="75">
        <v>818</v>
      </c>
      <c r="C24" s="72">
        <v>10036099239</v>
      </c>
      <c r="D24" s="76" t="s">
        <v>61</v>
      </c>
      <c r="E24" s="73" t="s">
        <v>62</v>
      </c>
      <c r="F24" s="72" t="s">
        <v>25</v>
      </c>
      <c r="G24" s="72" t="s">
        <v>88</v>
      </c>
      <c r="H24" s="72" t="s">
        <v>69</v>
      </c>
      <c r="I24" s="86">
        <v>3.3500000000000001E-4</v>
      </c>
      <c r="J24" s="59"/>
      <c r="K24" s="60"/>
    </row>
    <row r="25" spans="1:11" s="30" customFormat="1" ht="27" customHeight="1" x14ac:dyDescent="0.25">
      <c r="A25" s="72">
        <v>4</v>
      </c>
      <c r="B25" s="75">
        <v>159</v>
      </c>
      <c r="C25" s="72">
        <v>10034988991</v>
      </c>
      <c r="D25" s="76" t="s">
        <v>75</v>
      </c>
      <c r="E25" s="84">
        <v>36863</v>
      </c>
      <c r="F25" s="72" t="s">
        <v>25</v>
      </c>
      <c r="G25" s="83" t="s">
        <v>89</v>
      </c>
      <c r="H25" s="72" t="s">
        <v>80</v>
      </c>
      <c r="I25" s="86">
        <v>3.3504629629629634E-4</v>
      </c>
      <c r="J25" s="59"/>
      <c r="K25" s="60"/>
    </row>
    <row r="26" spans="1:11" s="30" customFormat="1" ht="27" customHeight="1" x14ac:dyDescent="0.25">
      <c r="A26" s="72">
        <v>5</v>
      </c>
      <c r="B26" s="75">
        <v>155</v>
      </c>
      <c r="C26" s="72">
        <v>10036032450</v>
      </c>
      <c r="D26" s="76" t="s">
        <v>76</v>
      </c>
      <c r="E26" s="84">
        <v>37075</v>
      </c>
      <c r="F26" s="72" t="s">
        <v>25</v>
      </c>
      <c r="G26" s="72" t="s">
        <v>85</v>
      </c>
      <c r="H26" s="72" t="s">
        <v>81</v>
      </c>
      <c r="I26" s="86">
        <v>3.3524305555555559E-4</v>
      </c>
      <c r="J26" s="59"/>
      <c r="K26" s="60"/>
    </row>
    <row r="27" spans="1:11" s="30" customFormat="1" ht="27" customHeight="1" x14ac:dyDescent="0.25">
      <c r="A27" s="72">
        <v>6</v>
      </c>
      <c r="B27" s="75">
        <v>385</v>
      </c>
      <c r="C27" s="72">
        <v>10079505123</v>
      </c>
      <c r="D27" s="76" t="s">
        <v>77</v>
      </c>
      <c r="E27" s="84">
        <v>38593</v>
      </c>
      <c r="F27" s="72" t="s">
        <v>26</v>
      </c>
      <c r="G27" s="72" t="s">
        <v>86</v>
      </c>
      <c r="H27" s="72" t="s">
        <v>82</v>
      </c>
      <c r="I27" s="86">
        <v>3.4126157407407407E-4</v>
      </c>
      <c r="J27" s="59"/>
      <c r="K27" s="60"/>
    </row>
    <row r="28" spans="1:11" s="30" customFormat="1" ht="27" customHeight="1" x14ac:dyDescent="0.25">
      <c r="A28" s="72">
        <v>7</v>
      </c>
      <c r="B28" s="75">
        <v>130</v>
      </c>
      <c r="C28" s="72">
        <v>10036097118</v>
      </c>
      <c r="D28" s="76" t="s">
        <v>63</v>
      </c>
      <c r="E28" s="84">
        <v>37340</v>
      </c>
      <c r="F28" s="72" t="s">
        <v>25</v>
      </c>
      <c r="G28" s="72" t="s">
        <v>88</v>
      </c>
      <c r="H28" s="72" t="s">
        <v>83</v>
      </c>
      <c r="I28" s="86">
        <v>3.4872685185185186E-4</v>
      </c>
      <c r="J28" s="59"/>
      <c r="K28" s="60"/>
    </row>
    <row r="29" spans="1:11" s="30" customFormat="1" ht="27" customHeight="1" x14ac:dyDescent="0.25">
      <c r="A29" s="72">
        <v>8</v>
      </c>
      <c r="B29" s="75">
        <v>163</v>
      </c>
      <c r="C29" s="72">
        <v>10034919675</v>
      </c>
      <c r="D29" s="76" t="s">
        <v>64</v>
      </c>
      <c r="E29" s="84">
        <v>36579</v>
      </c>
      <c r="F29" s="72" t="s">
        <v>25</v>
      </c>
      <c r="G29" s="72" t="s">
        <v>55</v>
      </c>
      <c r="H29" s="83" t="s">
        <v>79</v>
      </c>
      <c r="I29" s="86">
        <v>3.5877314814814821E-4</v>
      </c>
      <c r="J29" s="59"/>
      <c r="K29" s="60"/>
    </row>
    <row r="30" spans="1:11" s="30" customFormat="1" ht="27" customHeight="1" x14ac:dyDescent="0.25">
      <c r="A30" s="72">
        <v>9</v>
      </c>
      <c r="B30" s="75">
        <v>181</v>
      </c>
      <c r="C30" s="72">
        <v>10036035076</v>
      </c>
      <c r="D30" s="76" t="s">
        <v>65</v>
      </c>
      <c r="E30" s="84">
        <v>37175</v>
      </c>
      <c r="F30" s="72" t="s">
        <v>26</v>
      </c>
      <c r="G30" s="72" t="s">
        <v>90</v>
      </c>
      <c r="H30" s="72" t="s">
        <v>66</v>
      </c>
      <c r="I30" s="86">
        <v>3.7054398148148146E-4</v>
      </c>
      <c r="J30" s="59"/>
      <c r="K30" s="60"/>
    </row>
    <row r="31" spans="1:11" s="30" customFormat="1" ht="27" customHeight="1" x14ac:dyDescent="0.25">
      <c r="A31" s="72">
        <v>10</v>
      </c>
      <c r="B31" s="75">
        <v>328</v>
      </c>
      <c r="C31" s="72">
        <v>10036089741</v>
      </c>
      <c r="D31" s="76" t="s">
        <v>67</v>
      </c>
      <c r="E31" s="84">
        <v>37717</v>
      </c>
      <c r="F31" s="72" t="s">
        <v>25</v>
      </c>
      <c r="G31" s="72" t="s">
        <v>87</v>
      </c>
      <c r="H31" s="72" t="s">
        <v>84</v>
      </c>
      <c r="I31" s="86">
        <v>3.7920138888888883E-4</v>
      </c>
      <c r="J31" s="59"/>
      <c r="K31" s="60"/>
    </row>
    <row r="32" spans="1:11" s="30" customFormat="1" ht="27" customHeight="1" thickBot="1" x14ac:dyDescent="0.3">
      <c r="A32" s="74">
        <v>11</v>
      </c>
      <c r="B32" s="77">
        <v>51</v>
      </c>
      <c r="C32" s="79">
        <v>10077688088</v>
      </c>
      <c r="D32" s="80" t="s">
        <v>78</v>
      </c>
      <c r="E32" s="85">
        <v>38150</v>
      </c>
      <c r="F32" s="79" t="s">
        <v>26</v>
      </c>
      <c r="G32" s="74" t="s">
        <v>88</v>
      </c>
      <c r="H32" s="74" t="s">
        <v>69</v>
      </c>
      <c r="I32" s="87">
        <v>3.7984953703703705E-4</v>
      </c>
      <c r="J32" s="61"/>
      <c r="K32" s="62"/>
    </row>
    <row r="33" spans="1:11" ht="7.5" customHeight="1" thickTop="1" thickBot="1" x14ac:dyDescent="0.35">
      <c r="A33" s="31"/>
      <c r="B33" s="78"/>
      <c r="C33" s="78"/>
      <c r="D33" s="32"/>
      <c r="E33" s="33"/>
      <c r="F33" s="81"/>
      <c r="G33" s="33"/>
      <c r="H33" s="33"/>
      <c r="I33" s="82"/>
      <c r="J33" s="34"/>
      <c r="K33" s="34"/>
    </row>
    <row r="34" spans="1:11" ht="13.5" thickTop="1" x14ac:dyDescent="0.25">
      <c r="A34" s="100" t="s">
        <v>27</v>
      </c>
      <c r="B34" s="100"/>
      <c r="C34" s="100"/>
      <c r="D34" s="100"/>
      <c r="E34" s="50"/>
      <c r="F34" s="50"/>
      <c r="G34" s="50"/>
      <c r="H34" s="101" t="s">
        <v>28</v>
      </c>
      <c r="I34" s="101"/>
      <c r="J34" s="101"/>
      <c r="K34" s="101"/>
    </row>
    <row r="35" spans="1:11" ht="14.5" x14ac:dyDescent="0.25">
      <c r="A35" s="35" t="s">
        <v>56</v>
      </c>
      <c r="B35" s="36"/>
      <c r="C35" s="51"/>
      <c r="D35" s="38"/>
      <c r="E35" s="52"/>
      <c r="F35" s="52"/>
      <c r="G35" s="37"/>
      <c r="H35" s="53" t="s">
        <v>29</v>
      </c>
      <c r="I35" s="71">
        <v>6</v>
      </c>
      <c r="J35" s="53" t="s">
        <v>30</v>
      </c>
      <c r="K35" s="57">
        <f>COUNTIF(F$21:F142,"ЗМС")</f>
        <v>0</v>
      </c>
    </row>
    <row r="36" spans="1:11" ht="14.5" x14ac:dyDescent="0.25">
      <c r="A36" s="35" t="s">
        <v>52</v>
      </c>
      <c r="B36" s="36"/>
      <c r="C36" s="54"/>
      <c r="D36" s="38"/>
      <c r="E36" s="49"/>
      <c r="F36" s="49"/>
      <c r="G36" s="39"/>
      <c r="H36" s="53" t="s">
        <v>31</v>
      </c>
      <c r="I36" s="58">
        <f>I37+I41</f>
        <v>11</v>
      </c>
      <c r="J36" s="53" t="s">
        <v>32</v>
      </c>
      <c r="K36" s="57">
        <f>COUNTIF(F$21:F142,"МСМК")</f>
        <v>1</v>
      </c>
    </row>
    <row r="37" spans="1:11" ht="14.5" x14ac:dyDescent="0.25">
      <c r="A37" s="35" t="s">
        <v>53</v>
      </c>
      <c r="B37" s="36"/>
      <c r="C37" s="55"/>
      <c r="D37" s="38"/>
      <c r="E37" s="49"/>
      <c r="F37" s="49"/>
      <c r="G37" s="39"/>
      <c r="H37" s="53" t="s">
        <v>33</v>
      </c>
      <c r="I37" s="58">
        <f>I38+I39+I40</f>
        <v>11</v>
      </c>
      <c r="J37" s="53" t="s">
        <v>25</v>
      </c>
      <c r="K37" s="57">
        <f>COUNTIF(F$21:F32,"МС")</f>
        <v>7</v>
      </c>
    </row>
    <row r="38" spans="1:11" ht="14.5" x14ac:dyDescent="0.25">
      <c r="A38" s="35" t="s">
        <v>54</v>
      </c>
      <c r="B38" s="36"/>
      <c r="C38" s="55"/>
      <c r="D38" s="38"/>
      <c r="E38" s="49"/>
      <c r="F38" s="49"/>
      <c r="G38" s="39"/>
      <c r="H38" s="53" t="s">
        <v>34</v>
      </c>
      <c r="I38" s="58">
        <f>COUNT(A10:A97)</f>
        <v>11</v>
      </c>
      <c r="J38" s="53" t="s">
        <v>26</v>
      </c>
      <c r="K38" s="57">
        <f>COUNTIF(F$20:F32,"КМС")</f>
        <v>3</v>
      </c>
    </row>
    <row r="39" spans="1:11" ht="14.5" x14ac:dyDescent="0.25">
      <c r="A39" s="40"/>
      <c r="B39" s="36"/>
      <c r="C39" s="55"/>
      <c r="D39" s="38"/>
      <c r="E39" s="41"/>
      <c r="F39" s="41"/>
      <c r="G39" s="41"/>
      <c r="H39" s="53" t="s">
        <v>35</v>
      </c>
      <c r="I39" s="58">
        <f>COUNTIF(A10:A96,"НФ")</f>
        <v>0</v>
      </c>
      <c r="J39" s="53" t="s">
        <v>36</v>
      </c>
      <c r="K39" s="57">
        <f>COUNTIF(F$22:F143,"1 СР")</f>
        <v>0</v>
      </c>
    </row>
    <row r="40" spans="1:11" x14ac:dyDescent="0.25">
      <c r="A40" s="42"/>
      <c r="B40" s="14"/>
      <c r="C40" s="14"/>
      <c r="D40" s="38"/>
      <c r="E40" s="41"/>
      <c r="F40" s="41"/>
      <c r="G40" s="41"/>
      <c r="H40" s="53" t="s">
        <v>37</v>
      </c>
      <c r="I40" s="58">
        <f>COUNTIF(A10:A96,"ДСКВ")</f>
        <v>0</v>
      </c>
      <c r="J40" s="53" t="s">
        <v>38</v>
      </c>
      <c r="K40" s="57">
        <f>COUNTIF(F$22:F144,"2 СР")</f>
        <v>0</v>
      </c>
    </row>
    <row r="41" spans="1:11" ht="14.5" x14ac:dyDescent="0.25">
      <c r="A41" s="43"/>
      <c r="B41" s="36"/>
      <c r="C41" s="18"/>
      <c r="D41" s="38"/>
      <c r="E41" s="49"/>
      <c r="F41" s="49"/>
      <c r="G41" s="39"/>
      <c r="H41" s="53" t="s">
        <v>39</v>
      </c>
      <c r="I41" s="58">
        <f>COUNTIF(A10:A96,"НС")</f>
        <v>0</v>
      </c>
      <c r="J41" s="53" t="s">
        <v>40</v>
      </c>
      <c r="K41" s="57">
        <f>COUNTIF(F$22:F145,"3 СР")</f>
        <v>0</v>
      </c>
    </row>
    <row r="42" spans="1:11" ht="5.25" customHeight="1" x14ac:dyDescent="0.25">
      <c r="A42" s="43"/>
      <c r="B42" s="36"/>
      <c r="C42" s="36"/>
      <c r="D42" s="36"/>
      <c r="E42" s="36"/>
      <c r="F42" s="36"/>
      <c r="G42" s="14"/>
      <c r="H42" s="14"/>
      <c r="I42" s="44"/>
      <c r="J42" s="45"/>
      <c r="K42" s="46"/>
    </row>
    <row r="43" spans="1:11" x14ac:dyDescent="0.25">
      <c r="A43" s="102" t="s">
        <v>41</v>
      </c>
      <c r="B43" s="102"/>
      <c r="C43" s="102"/>
      <c r="D43" s="102"/>
      <c r="E43" s="103" t="s">
        <v>42</v>
      </c>
      <c r="F43" s="103"/>
      <c r="G43" s="103"/>
      <c r="H43" s="103" t="s">
        <v>43</v>
      </c>
      <c r="I43" s="103"/>
      <c r="J43" s="104" t="s">
        <v>44</v>
      </c>
      <c r="K43" s="104"/>
    </row>
    <row r="44" spans="1:11" x14ac:dyDescent="0.25">
      <c r="A44" s="105"/>
      <c r="B44" s="105"/>
      <c r="C44" s="105"/>
      <c r="D44" s="105"/>
      <c r="E44" s="105"/>
      <c r="F44" s="106"/>
      <c r="G44" s="106"/>
      <c r="H44" s="106"/>
      <c r="I44" s="106"/>
      <c r="J44" s="106"/>
      <c r="K44" s="106"/>
    </row>
    <row r="45" spans="1:11" x14ac:dyDescent="0.25">
      <c r="A45" s="47"/>
      <c r="B45" s="49"/>
      <c r="C45" s="49"/>
      <c r="D45" s="49"/>
      <c r="E45" s="49"/>
      <c r="F45" s="49"/>
      <c r="G45" s="49"/>
      <c r="H45" s="49"/>
      <c r="I45" s="49"/>
      <c r="J45" s="49"/>
      <c r="K45" s="48"/>
    </row>
    <row r="46" spans="1:11" x14ac:dyDescent="0.25">
      <c r="A46" s="47"/>
      <c r="B46" s="49"/>
      <c r="C46" s="49"/>
      <c r="D46" s="49"/>
      <c r="E46" s="49"/>
      <c r="F46" s="49"/>
      <c r="G46" s="49"/>
      <c r="H46" s="49"/>
      <c r="I46" s="49"/>
      <c r="J46" s="49"/>
      <c r="K46" s="48"/>
    </row>
    <row r="47" spans="1:11" x14ac:dyDescent="0.25">
      <c r="A47" s="47"/>
      <c r="B47" s="49"/>
      <c r="C47" s="49"/>
      <c r="D47" s="49"/>
      <c r="E47" s="49"/>
      <c r="F47" s="49"/>
      <c r="G47" s="49"/>
      <c r="H47" s="49"/>
      <c r="I47" s="49"/>
      <c r="J47" s="49"/>
      <c r="K47" s="48"/>
    </row>
    <row r="48" spans="1:11" x14ac:dyDescent="0.25">
      <c r="A48" s="47"/>
      <c r="B48" s="49"/>
      <c r="C48" s="49"/>
      <c r="D48" s="49"/>
      <c r="E48" s="49"/>
      <c r="F48" s="49"/>
      <c r="G48" s="49"/>
      <c r="H48" s="49"/>
      <c r="I48" s="49"/>
      <c r="J48" s="49"/>
      <c r="K48" s="48"/>
    </row>
    <row r="49" spans="1:11" ht="13.5" thickBot="1" x14ac:dyDescent="0.3">
      <c r="A49" s="107"/>
      <c r="B49" s="107"/>
      <c r="C49" s="107"/>
      <c r="D49" s="107"/>
      <c r="E49" s="108" t="str">
        <f>H17</f>
        <v>БОЯРОВ В.В. (ВК, г. Саранск)</v>
      </c>
      <c r="F49" s="108"/>
      <c r="G49" s="108"/>
      <c r="H49" s="108" t="str">
        <f>H18</f>
        <v>МЯГКОВА Е.А. (IК, г. Саранск)</v>
      </c>
      <c r="I49" s="108"/>
      <c r="J49" s="109" t="str">
        <f>H19</f>
        <v>КОЧЕТКОВ Д.А. (ВК, г. Саранск)</v>
      </c>
      <c r="K49" s="109"/>
    </row>
    <row r="50" spans="1:11" ht="13.5" thickTop="1" x14ac:dyDescent="0.25"/>
  </sheetData>
  <mergeCells count="29">
    <mergeCell ref="A44:E44"/>
    <mergeCell ref="F44:K44"/>
    <mergeCell ref="A49:D49"/>
    <mergeCell ref="E49:G49"/>
    <mergeCell ref="H49:I49"/>
    <mergeCell ref="J49:K49"/>
    <mergeCell ref="I16:K16"/>
    <mergeCell ref="A34:D34"/>
    <mergeCell ref="H34:K34"/>
    <mergeCell ref="A43:D43"/>
    <mergeCell ref="E43:G43"/>
    <mergeCell ref="H43:I43"/>
    <mergeCell ref="J43:K43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4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2023-03-01T10:50:55Z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