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47F5FAEC-777D-474D-8B87-564CA524057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нд гонка девушки 15-16" sheetId="106" r:id="rId1"/>
    <sheet name="критериум девушки 15-16" sheetId="112" r:id="rId2"/>
    <sheet name="Лист1" sheetId="104" r:id="rId3"/>
  </sheets>
  <definedNames>
    <definedName name="_xlnm.Print_Titles" localSheetId="0">'инд гонка девушки 15-16'!$21:$22</definedName>
    <definedName name="_xlnm.Print_Area" localSheetId="0">'инд гонка девушки 15-16'!$A$1:$L$61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112" l="1"/>
  <c r="X58" i="112"/>
  <c r="F58" i="112"/>
  <c r="AB50" i="112"/>
  <c r="Y50" i="112"/>
  <c r="AB49" i="112"/>
  <c r="Y49" i="112"/>
  <c r="AB48" i="112"/>
  <c r="Y48" i="112"/>
  <c r="AB47" i="112"/>
  <c r="Y47" i="112"/>
  <c r="AB46" i="112"/>
  <c r="AB45" i="112"/>
  <c r="AB44" i="112"/>
  <c r="W27" i="112"/>
  <c r="W26" i="112"/>
  <c r="W25" i="112"/>
  <c r="W24" i="112"/>
  <c r="W23" i="112"/>
  <c r="I24" i="106"/>
  <c r="I25" i="106"/>
  <c r="I26" i="106"/>
  <c r="I27" i="106"/>
  <c r="I28" i="106"/>
  <c r="I29" i="106"/>
  <c r="I30" i="106"/>
  <c r="I31" i="106"/>
  <c r="I32" i="106"/>
  <c r="I33" i="106"/>
  <c r="I34" i="106"/>
  <c r="I35" i="106"/>
  <c r="I23" i="106"/>
  <c r="L50" i="106"/>
  <c r="L49" i="106"/>
  <c r="L48" i="106"/>
  <c r="L47" i="106"/>
  <c r="L46" i="106"/>
  <c r="L45" i="106"/>
  <c r="L44" i="106"/>
  <c r="H51" i="106"/>
  <c r="H50" i="106"/>
  <c r="H49" i="106"/>
  <c r="H48" i="106"/>
  <c r="H47" i="106"/>
  <c r="J28" i="106"/>
  <c r="J29" i="106"/>
  <c r="J30" i="106"/>
  <c r="J31" i="106"/>
  <c r="J32" i="106"/>
  <c r="J33" i="106"/>
  <c r="J34" i="106"/>
  <c r="J35" i="106"/>
  <c r="I61" i="106"/>
  <c r="E61" i="106"/>
  <c r="J27" i="106"/>
  <c r="J26" i="106"/>
  <c r="J25" i="106"/>
  <c r="J24" i="106"/>
  <c r="J23" i="106"/>
  <c r="Y46" i="112" l="1"/>
  <c r="Y45" i="112" s="1"/>
  <c r="H46" i="106"/>
  <c r="H45" i="106" s="1"/>
</calcChain>
</file>

<file path=xl/sharedStrings.xml><?xml version="1.0" encoding="utf-8"?>
<sst xmlns="http://schemas.openxmlformats.org/spreadsheetml/2006/main" count="270" uniqueCount="106">
  <si>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</si>
  <si>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</si>
  <si>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</si>
  <si>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</si>
  <si>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</si>
  <si>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</si>
  <si>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</si>
  <si>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</si>
  <si>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</si>
  <si>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</si>
  <si>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</si>
  <si>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</si>
  <si>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</si>
  <si>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</si>
  <si>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</si>
  <si>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</si>
  <si>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</si>
  <si>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</si>
  <si>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</si>
  <si>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</si>
  <si>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</si>
  <si>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</si>
  <si>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</si>
  <si>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</si>
  <si>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</si>
  <si>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</si>
  <si>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</si>
  <si>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</si>
  <si>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</si>
  <si>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</si>
  <si>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</si>
  <si>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</si>
  <si>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</si>
  <si>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</si>
  <si>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</si>
  <si>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</si>
  <si>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</si>
  <si>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</si>
  <si>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</si>
  <si>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</si>
  <si>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</si>
  <si>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</si>
  <si>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</si>
  <si>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</si>
  <si>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</si>
  <si>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№ ВРВС: 0080511611Я</t>
  </si>
  <si>
    <t>3 СР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</si>
  <si>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</si>
  <si>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</si>
  <si>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МЕСТО ПРОВЕДЕНИЯ: г. Воронеж</t>
  </si>
  <si>
    <t>ЕЛИФЕРОВ А. В.  (ВК, г. ВОРОНЕЖ)</t>
  </si>
  <si>
    <t>АГАПОВА И.А. (1К, г. ВОРОНЕЖ)</t>
  </si>
  <si>
    <t>НАЗВАНИЕ ТРАССЫ / РЕГ. НОМЕР: Лыжный СК с освещенной лыжероллерной трассой/ 0065515</t>
  </si>
  <si>
    <t>Воронежская область</t>
  </si>
  <si>
    <t>Белгородская область</t>
  </si>
  <si>
    <t>шоссе - критериум 20-40 км</t>
  </si>
  <si>
    <t>№ ВРВС: 0080721811С</t>
  </si>
  <si>
    <t>ОЧКИ НА ПРОМЕЖУТОЧНЫХ ФИНИШАХ</t>
  </si>
  <si>
    <t>РЕЗУЛЬТАТ очки</t>
  </si>
  <si>
    <t>Место на основном финише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</si>
  <si>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</si>
  <si>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Доп. Инфо</t>
  </si>
  <si>
    <t>Рейтинговые очки</t>
  </si>
  <si>
    <t>КАРТОВЕЦ Дарья</t>
  </si>
  <si>
    <t>ХАТУНЦЕВА Александра</t>
  </si>
  <si>
    <t>КОЛУПАЕВА Кристина</t>
  </si>
  <si>
    <t>ДЮКАРЕВА Дарья</t>
  </si>
  <si>
    <t>ЗАКАЗОВА Анастасия</t>
  </si>
  <si>
    <t>ТИНЬКОВА Софья</t>
  </si>
  <si>
    <t>ТКАЧУК Злата</t>
  </si>
  <si>
    <t>ИГРУНОВА Екатерина</t>
  </si>
  <si>
    <t>ТЕРПУГОВА Валерия</t>
  </si>
  <si>
    <t>КОЧУКОВА Елизавета</t>
  </si>
  <si>
    <t>ВСЕРОССИЙСКИЕ СОРЕВНОВАНИЯ</t>
  </si>
  <si>
    <t>НАЗВАНИЕ ТРАССЫ / РЕГ. НОМЕР: М«Дон»-Карачун, км 1+150-км 11+000</t>
  </si>
  <si>
    <t>Температура: +25</t>
  </si>
  <si>
    <t>Влажность: 25%</t>
  </si>
  <si>
    <t>Осадки: ясно</t>
  </si>
  <si>
    <t>Ветер: 2,0 м/с</t>
  </si>
  <si>
    <t>Девушки 15-16 лет</t>
  </si>
  <si>
    <t>СУХАРЕВА Александра</t>
  </si>
  <si>
    <t>ТРУФАНОВА Анастасия</t>
  </si>
  <si>
    <t>КУЗНЕЦОВА Виктория</t>
  </si>
  <si>
    <t>КУЛАГИНА Арина</t>
  </si>
  <si>
    <t>ЛЫКОВА Виктория</t>
  </si>
  <si>
    <t>НС</t>
  </si>
  <si>
    <t>ИГНАТЕНКО Анеглина</t>
  </si>
  <si>
    <t>НФ</t>
  </si>
  <si>
    <t>Осадки: преимущественно облачно</t>
  </si>
  <si>
    <t>Ветер: 4,0 м/с (с/в)</t>
  </si>
  <si>
    <t>1,5 км/15</t>
  </si>
  <si>
    <t>ДАТА ПРОВЕДЕНИЯ: 11 сентября 2023 года</t>
  </si>
  <si>
    <t>СИНЕЛЬНИКОВА Т.С. (ВК, г. ВОРОНЕЖ)</t>
  </si>
  <si>
    <t>Температура: +15</t>
  </si>
  <si>
    <t>Влажность: 57%</t>
  </si>
  <si>
    <t xml:space="preserve">НАЧАЛО ГОНКИ: 11ч 00м </t>
  </si>
  <si>
    <t>ОКОНЧАНИЕ ГОНКИ: 11ч 45м</t>
  </si>
  <si>
    <t>№ ЕКП 2023: 31334</t>
  </si>
  <si>
    <t>АСТАФУРОВА Полина</t>
  </si>
  <si>
    <t>СИДОРОВА Дарья</t>
  </si>
  <si>
    <t>КОЗЛОВА Юлия</t>
  </si>
  <si>
    <t>шоссе - индивидуальная гонка на время</t>
  </si>
  <si>
    <t>ДАТА ПРОВЕДЕНИЯ: 12 сентября 2023 года</t>
  </si>
  <si>
    <t>НАЧАЛО ГОНКИ: 10ч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</si>
  <si>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10ч 30м</t>
    </r>
  </si>
  <si>
    <t>5 км 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</si>
</sst>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mm:ss.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17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8" xfId="0" applyFont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2" fontId="6" fillId="0" borderId="33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4" fontId="6" fillId="0" borderId="2" xfId="0" applyNumberFormat="1" applyFont="1" applyBorder="1"/>
    <xf numFmtId="14" fontId="14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2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/>
    </xf>
    <xf numFmtId="0" fontId="21" fillId="0" borderId="0" xfId="9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14" fontId="17" fillId="0" borderId="41" xfId="0" applyNumberFormat="1" applyFont="1" applyBorder="1" applyAlignment="1">
      <alignment horizontal="center" vertical="center"/>
    </xf>
    <xf numFmtId="164" fontId="17" fillId="0" borderId="41" xfId="0" applyNumberFormat="1" applyFont="1" applyBorder="1" applyAlignment="1">
      <alignment horizontal="center" vertical="center" wrapText="1"/>
    </xf>
    <xf numFmtId="2" fontId="17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4" fontId="1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13" fillId="0" borderId="35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7" fillId="3" borderId="1" xfId="3" applyFont="1" applyFill="1" applyBorder="1" applyAlignment="1">
      <alignment horizontal="center" vertical="center" wrapText="1"/>
    </xf>
    <xf numFmtId="0" fontId="20" fillId="0" borderId="1" xfId="8" applyFont="1" applyBorder="1" applyAlignment="1">
      <alignment vertical="center" wrapText="1"/>
    </xf>
    <xf numFmtId="1" fontId="20" fillId="0" borderId="1" xfId="9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/>
    </xf>
    <xf numFmtId="0" fontId="17" fillId="3" borderId="41" xfId="3" applyFont="1" applyFill="1" applyBorder="1" applyAlignment="1">
      <alignment horizontal="center" vertical="center" wrapText="1"/>
    </xf>
    <xf numFmtId="0" fontId="20" fillId="0" borderId="41" xfId="8" applyFont="1" applyBorder="1" applyAlignment="1">
      <alignment vertical="center" wrapText="1"/>
    </xf>
    <xf numFmtId="1" fontId="20" fillId="0" borderId="41" xfId="9" applyNumberFormat="1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0" fontId="20" fillId="0" borderId="41" xfId="9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14" fontId="20" fillId="0" borderId="41" xfId="9" applyNumberFormat="1" applyFont="1" applyBorder="1" applyAlignment="1">
      <alignment horizontal="center" vertical="center" wrapText="1"/>
    </xf>
    <xf numFmtId="1" fontId="20" fillId="3" borderId="1" xfId="9" applyNumberFormat="1" applyFont="1" applyFill="1" applyBorder="1" applyAlignment="1">
      <alignment horizontal="center" vertical="center" wrapText="1"/>
    </xf>
    <xf numFmtId="1" fontId="20" fillId="3" borderId="41" xfId="9" applyNumberFormat="1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4" fillId="0" borderId="6" xfId="0" applyFont="1" applyBorder="1" applyAlignment="1">
      <alignment horizontal="right" vertical="center" wrapText="1"/>
    </xf>
    <xf numFmtId="0" fontId="14" fillId="0" borderId="4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6" fontId="17" fillId="0" borderId="1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7" fillId="2" borderId="2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17" fillId="0" borderId="41" xfId="0" applyNumberFormat="1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353DFDD-7E43-4E87-8281-ADF5DA084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AF3BCF22-86BE-4030-AA43-B24D092F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74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D047D5EE-9EDE-4CBB-BD4F-6211FC4E4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  <xdr:twoCellAnchor editAs="oneCell">
    <xdr:from>
      <xdr:col>10</xdr:col>
      <xdr:colOff>479323</xdr:colOff>
      <xdr:row>0</xdr:row>
      <xdr:rowOff>61451</xdr:rowOff>
    </xdr:from>
    <xdr:to>
      <xdr:col>11</xdr:col>
      <xdr:colOff>254521</xdr:colOff>
      <xdr:row>3</xdr:row>
      <xdr:rowOff>192723</xdr:rowOff>
    </xdr:to>
    <xdr:pic>
      <xdr:nvPicPr>
        <xdr:cNvPr id="6" name="image22.jpeg">
          <a:extLst>
            <a:ext uri="{FF2B5EF4-FFF2-40B4-BE49-F238E27FC236}">
              <a16:creationId xmlns:a16="http://schemas.microsoft.com/office/drawing/2014/main" id="{DA612E53-917B-4274-9949-AD80A9748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1129" y="61451"/>
          <a:ext cx="684682" cy="721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592667</xdr:colOff>
      <xdr:row>0</xdr:row>
      <xdr:rowOff>78617</xdr:rowOff>
    </xdr:from>
    <xdr:to>
      <xdr:col>3</xdr:col>
      <xdr:colOff>1064381</xdr:colOff>
      <xdr:row>5</xdr:row>
      <xdr:rowOff>126889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8B307FD-B556-4527-AC8B-73B32E605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747" y="78617"/>
          <a:ext cx="1546134" cy="1198892"/>
        </a:xfrm>
        <a:prstGeom prst="rect">
          <a:avLst/>
        </a:prstGeom>
      </xdr:spPr>
    </xdr:pic>
    <xdr:clientData/>
  </xdr:twoCellAnchor>
  <xdr:twoCellAnchor editAs="oneCell">
    <xdr:from>
      <xdr:col>0</xdr:col>
      <xdr:colOff>229809</xdr:colOff>
      <xdr:row>0</xdr:row>
      <xdr:rowOff>24190</xdr:rowOff>
    </xdr:from>
    <xdr:to>
      <xdr:col>2</xdr:col>
      <xdr:colOff>116367</xdr:colOff>
      <xdr:row>5</xdr:row>
      <xdr:rowOff>0</xdr:rowOff>
    </xdr:to>
    <xdr:pic>
      <xdr:nvPicPr>
        <xdr:cNvPr id="3" name="image13.png">
          <a:extLst>
            <a:ext uri="{FF2B5EF4-FFF2-40B4-BE49-F238E27FC236}">
              <a16:creationId xmlns:a16="http://schemas.microsoft.com/office/drawing/2014/main" id="{40FCCAAF-B104-4503-9056-5B3188A5D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09" y="24190"/>
          <a:ext cx="907638" cy="1126430"/>
        </a:xfrm>
        <a:prstGeom prst="rect">
          <a:avLst/>
        </a:prstGeom>
      </xdr:spPr>
    </xdr:pic>
    <xdr:clientData/>
  </xdr:twoCellAnchor>
  <xdr:twoCellAnchor editAs="oneCell">
    <xdr:from>
      <xdr:col>24</xdr:col>
      <xdr:colOff>324250</xdr:colOff>
      <xdr:row>0</xdr:row>
      <xdr:rowOff>133047</xdr:rowOff>
    </xdr:from>
    <xdr:to>
      <xdr:col>26</xdr:col>
      <xdr:colOff>514574</xdr:colOff>
      <xdr:row>5</xdr:row>
      <xdr:rowOff>12095</xdr:rowOff>
    </xdr:to>
    <xdr:pic>
      <xdr:nvPicPr>
        <xdr:cNvPr id="4" name="image14.jpeg">
          <a:extLst>
            <a:ext uri="{FF2B5EF4-FFF2-40B4-BE49-F238E27FC236}">
              <a16:creationId xmlns:a16="http://schemas.microsoft.com/office/drawing/2014/main" id="{AB47B5C0-5132-466E-A173-74C1D48AD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7869" y="133047"/>
          <a:ext cx="1798991" cy="1028096"/>
        </a:xfrm>
        <a:prstGeom prst="rect">
          <a:avLst/>
        </a:prstGeom>
      </xdr:spPr>
    </xdr:pic>
    <xdr:clientData/>
  </xdr:twoCellAnchor>
  <xdr:twoCellAnchor editAs="oneCell">
    <xdr:from>
      <xdr:col>27</xdr:col>
      <xdr:colOff>73578</xdr:colOff>
      <xdr:row>0</xdr:row>
      <xdr:rowOff>48381</xdr:rowOff>
    </xdr:from>
    <xdr:to>
      <xdr:col>27</xdr:col>
      <xdr:colOff>1058354</xdr:colOff>
      <xdr:row>5</xdr:row>
      <xdr:rowOff>96762</xdr:rowOff>
    </xdr:to>
    <xdr:pic>
      <xdr:nvPicPr>
        <xdr:cNvPr id="5" name="image12.jpeg">
          <a:extLst>
            <a:ext uri="{FF2B5EF4-FFF2-40B4-BE49-F238E27FC236}">
              <a16:creationId xmlns:a16="http://schemas.microsoft.com/office/drawing/2014/main" id="{1D612557-B413-4591-88E0-240A94C0C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0911" y="48381"/>
          <a:ext cx="984776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6841-375B-4019-8C67-62C28072AE96}">
  <sheetPr>
    <tabColor theme="3" tint="-0.249977111117893"/>
    <pageSetUpPr fitToPage="1"/>
  </sheetPr>
  <dimension ref="A1:Q127"/>
  <sheetViews>
    <sheetView tabSelected="1" view="pageBreakPreview" topLeftCell="B19" zoomScaleNormal="100" zoomScaleSheetLayoutView="100" workbookViewId="0">
      <selection activeCell="H36" sqref="H36"/>
    </sheetView>
  </sheetViews>
  <sheetFormatPr defaultColWidth="9.109375" defaultRowHeight="13.8" x14ac:dyDescent="0.25"/>
  <cols>
    <col min="1" max="1" width="7" style="1" customWidth="1"/>
    <col min="2" max="2" width="7" style="146" customWidth="1"/>
    <col min="3" max="3" width="13.33203125" style="146" customWidth="1"/>
    <col min="4" max="4" width="25.21875" style="1" customWidth="1"/>
    <col min="5" max="5" width="11.6640625" style="1" customWidth="1"/>
    <col min="6" max="6" width="9.6640625" style="1" customWidth="1"/>
    <col min="7" max="7" width="25" style="1" customWidth="1"/>
    <col min="8" max="8" width="13.109375" style="1" customWidth="1"/>
    <col min="9" max="9" width="14" style="1" customWidth="1"/>
    <col min="10" max="10" width="11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7" ht="15.75" customHeight="1" x14ac:dyDescent="0.25">
      <c r="A2" s="196" t="s">
        <v>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7" ht="15.75" customHeight="1" x14ac:dyDescent="0.25">
      <c r="A3" s="196" t="s">
        <v>11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7" ht="21" x14ac:dyDescent="0.25">
      <c r="A4" s="196" t="s">
        <v>48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7" ht="12" customHeight="1" x14ac:dyDescent="0.3">
      <c r="A5" s="163" t="s">
        <v>44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O5" s="20"/>
    </row>
    <row r="6" spans="1:17" s="2" customFormat="1" ht="28.8" x14ac:dyDescent="0.3">
      <c r="A6" s="197" t="s">
        <v>73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Q6" s="20"/>
    </row>
    <row r="7" spans="1:17" s="2" customFormat="1" ht="18" customHeight="1" x14ac:dyDescent="0.25">
      <c r="A7" s="198" t="s">
        <v>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7" s="2" customFormat="1" ht="9" customHeight="1" thickBot="1" x14ac:dyDescent="0.3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</row>
    <row r="9" spans="1:17" ht="19.5" customHeight="1" thickTop="1" x14ac:dyDescent="0.25">
      <c r="A9" s="200" t="s">
        <v>22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2"/>
    </row>
    <row r="10" spans="1:17" ht="18" customHeight="1" x14ac:dyDescent="0.25">
      <c r="A10" s="203" t="s">
        <v>101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5"/>
    </row>
    <row r="11" spans="1:17" ht="19.5" customHeight="1" x14ac:dyDescent="0.25">
      <c r="A11" s="203" t="s">
        <v>79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5"/>
    </row>
    <row r="12" spans="1:17" ht="5.25" customHeight="1" x14ac:dyDescent="0.25">
      <c r="A12" s="193" t="s">
        <v>44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7" ht="15.6" x14ac:dyDescent="0.3">
      <c r="A13" s="37" t="s">
        <v>49</v>
      </c>
      <c r="B13" s="17"/>
      <c r="C13" s="17"/>
      <c r="D13" s="58"/>
      <c r="E13" s="5"/>
      <c r="F13" s="5"/>
      <c r="G13" s="157" t="s">
        <v>103</v>
      </c>
      <c r="H13" s="65"/>
      <c r="I13" s="5"/>
      <c r="J13" s="38"/>
      <c r="K13" s="26"/>
      <c r="L13" s="27" t="s">
        <v>45</v>
      </c>
    </row>
    <row r="14" spans="1:17" ht="15.6" x14ac:dyDescent="0.3">
      <c r="A14" s="15" t="s">
        <v>102</v>
      </c>
      <c r="B14" s="11"/>
      <c r="C14" s="11"/>
      <c r="D14" s="63"/>
      <c r="E14" s="6"/>
      <c r="F14" s="6"/>
      <c r="G14" s="161" t="s">
        <v>104</v>
      </c>
      <c r="H14" s="6"/>
      <c r="I14" s="6"/>
      <c r="J14" s="39"/>
      <c r="K14" s="28"/>
      <c r="L14" s="62" t="s">
        <v>97</v>
      </c>
    </row>
    <row r="15" spans="1:17" ht="14.4" x14ac:dyDescent="0.25">
      <c r="A15" s="177" t="s">
        <v>10</v>
      </c>
      <c r="B15" s="170"/>
      <c r="C15" s="170"/>
      <c r="D15" s="170"/>
      <c r="E15" s="170"/>
      <c r="F15" s="170"/>
      <c r="G15" s="178"/>
      <c r="H15" s="169" t="s">
        <v>1</v>
      </c>
      <c r="I15" s="170"/>
      <c r="J15" s="170"/>
      <c r="K15" s="170"/>
      <c r="L15" s="171"/>
    </row>
    <row r="16" spans="1:17" ht="14.4" x14ac:dyDescent="0.25">
      <c r="A16" s="16" t="s">
        <v>18</v>
      </c>
      <c r="B16" s="12"/>
      <c r="C16" s="12"/>
      <c r="D16" s="10"/>
      <c r="E16" s="7"/>
      <c r="F16" s="10"/>
      <c r="G16" s="9" t="s">
        <v>44</v>
      </c>
      <c r="H16" s="32" t="s">
        <v>74</v>
      </c>
      <c r="I16" s="7"/>
      <c r="J16" s="40"/>
      <c r="K16" s="7"/>
      <c r="L16" s="69"/>
    </row>
    <row r="17" spans="1:12" ht="14.4" x14ac:dyDescent="0.25">
      <c r="A17" s="16" t="s">
        <v>19</v>
      </c>
      <c r="B17" s="12"/>
      <c r="C17" s="12"/>
      <c r="D17" s="9"/>
      <c r="E17" s="7"/>
      <c r="F17" s="10"/>
      <c r="G17" s="9" t="s">
        <v>50</v>
      </c>
      <c r="H17" s="32" t="s">
        <v>39</v>
      </c>
      <c r="I17" s="7"/>
      <c r="J17" s="40"/>
      <c r="K17" s="7"/>
      <c r="L17" s="31"/>
    </row>
    <row r="18" spans="1:12" ht="14.4" x14ac:dyDescent="0.25">
      <c r="A18" s="16" t="s">
        <v>20</v>
      </c>
      <c r="B18" s="12"/>
      <c r="C18" s="12"/>
      <c r="D18" s="9"/>
      <c r="E18" s="7"/>
      <c r="F18" s="10"/>
      <c r="G18" s="9" t="s">
        <v>51</v>
      </c>
      <c r="H18" s="32" t="s">
        <v>40</v>
      </c>
      <c r="I18" s="7"/>
      <c r="J18" s="40"/>
      <c r="K18" s="7"/>
      <c r="L18" s="31"/>
    </row>
    <row r="19" spans="1:12" ht="16.2" thickBot="1" x14ac:dyDescent="0.3">
      <c r="A19" s="16" t="s">
        <v>16</v>
      </c>
      <c r="B19" s="13"/>
      <c r="C19" s="13"/>
      <c r="D19" s="68"/>
      <c r="E19" s="8"/>
      <c r="F19" s="8"/>
      <c r="G19" s="9" t="s">
        <v>92</v>
      </c>
      <c r="H19" s="32" t="s">
        <v>38</v>
      </c>
      <c r="I19" s="7"/>
      <c r="J19" s="72">
        <v>5</v>
      </c>
      <c r="K19" s="105"/>
      <c r="L19" s="148" t="s">
        <v>105</v>
      </c>
    </row>
    <row r="20" spans="1:12" ht="9.75" customHeight="1" thickTop="1" thickBot="1" x14ac:dyDescent="0.3">
      <c r="A20" s="22"/>
      <c r="B20" s="19"/>
      <c r="C20" s="19"/>
      <c r="D20" s="18"/>
      <c r="E20" s="18"/>
      <c r="F20" s="18"/>
      <c r="G20" s="18"/>
      <c r="H20" s="18"/>
      <c r="I20" s="18"/>
      <c r="J20" s="41"/>
      <c r="K20" s="18"/>
      <c r="L20" s="23"/>
    </row>
    <row r="21" spans="1:12" s="3" customFormat="1" ht="21" customHeight="1" thickTop="1" x14ac:dyDescent="0.25">
      <c r="A21" s="191" t="s">
        <v>7</v>
      </c>
      <c r="B21" s="180" t="s">
        <v>13</v>
      </c>
      <c r="C21" s="180" t="s">
        <v>37</v>
      </c>
      <c r="D21" s="180" t="s">
        <v>2</v>
      </c>
      <c r="E21" s="180" t="s">
        <v>36</v>
      </c>
      <c r="F21" s="180" t="s">
        <v>9</v>
      </c>
      <c r="G21" s="180" t="s">
        <v>14</v>
      </c>
      <c r="H21" s="180" t="s">
        <v>8</v>
      </c>
      <c r="I21" s="180" t="s">
        <v>26</v>
      </c>
      <c r="J21" s="182" t="s">
        <v>23</v>
      </c>
      <c r="K21" s="184" t="s">
        <v>25</v>
      </c>
      <c r="L21" s="186" t="s">
        <v>15</v>
      </c>
    </row>
    <row r="22" spans="1:12" s="3" customFormat="1" ht="13.5" customHeight="1" x14ac:dyDescent="0.25">
      <c r="A22" s="192"/>
      <c r="B22" s="181"/>
      <c r="C22" s="181"/>
      <c r="D22" s="181"/>
      <c r="E22" s="181"/>
      <c r="F22" s="181"/>
      <c r="G22" s="181"/>
      <c r="H22" s="181"/>
      <c r="I22" s="181"/>
      <c r="J22" s="183"/>
      <c r="K22" s="185"/>
      <c r="L22" s="187"/>
    </row>
    <row r="23" spans="1:12" s="4" customFormat="1" ht="18" x14ac:dyDescent="0.25">
      <c r="A23" s="78">
        <v>1</v>
      </c>
      <c r="B23" s="29">
        <v>62</v>
      </c>
      <c r="C23" s="29">
        <v>10130179943</v>
      </c>
      <c r="D23" s="30" t="s">
        <v>64</v>
      </c>
      <c r="E23" s="64">
        <v>39478</v>
      </c>
      <c r="F23" s="25" t="s">
        <v>33</v>
      </c>
      <c r="G23" s="118" t="s">
        <v>53</v>
      </c>
      <c r="H23" s="159">
        <v>5.2452546296296301E-3</v>
      </c>
      <c r="I23" s="159">
        <f>H23-$H$23</f>
        <v>0</v>
      </c>
      <c r="J23" s="42">
        <f t="shared" ref="J23:J27" si="0">$J$19/((H23*24))</f>
        <v>39.718440389240712</v>
      </c>
      <c r="K23" s="24"/>
      <c r="L23" s="79"/>
    </row>
    <row r="24" spans="1:12" s="4" customFormat="1" ht="18" x14ac:dyDescent="0.25">
      <c r="A24" s="80">
        <v>2</v>
      </c>
      <c r="B24" s="29">
        <v>77</v>
      </c>
      <c r="C24" s="29">
        <v>10113497761</v>
      </c>
      <c r="D24" s="30" t="s">
        <v>66</v>
      </c>
      <c r="E24" s="64">
        <v>39114</v>
      </c>
      <c r="F24" s="25" t="s">
        <v>33</v>
      </c>
      <c r="G24" s="118" t="s">
        <v>54</v>
      </c>
      <c r="H24" s="159">
        <v>5.3575231481481486E-3</v>
      </c>
      <c r="I24" s="159">
        <f t="shared" ref="I24:I35" si="1">H24-$H$23</f>
        <v>1.1226851851851849E-4</v>
      </c>
      <c r="J24" s="42">
        <f t="shared" si="0"/>
        <v>38.886128453844321</v>
      </c>
      <c r="K24" s="24"/>
      <c r="L24" s="79"/>
    </row>
    <row r="25" spans="1:12" s="4" customFormat="1" ht="18" x14ac:dyDescent="0.25">
      <c r="A25" s="78">
        <v>3</v>
      </c>
      <c r="B25" s="24">
        <v>68</v>
      </c>
      <c r="C25" s="29">
        <v>10130996258</v>
      </c>
      <c r="D25" s="30" t="s">
        <v>67</v>
      </c>
      <c r="E25" s="64">
        <v>39890</v>
      </c>
      <c r="F25" s="25" t="s">
        <v>43</v>
      </c>
      <c r="G25" s="118" t="s">
        <v>53</v>
      </c>
      <c r="H25" s="159">
        <v>5.4745370370370373E-3</v>
      </c>
      <c r="I25" s="159">
        <f t="shared" si="1"/>
        <v>2.2928240740740721E-4</v>
      </c>
      <c r="J25" s="42">
        <f t="shared" si="0"/>
        <v>38.054968287526428</v>
      </c>
      <c r="K25" s="24"/>
      <c r="L25" s="79"/>
    </row>
    <row r="26" spans="1:12" s="4" customFormat="1" ht="18" x14ac:dyDescent="0.25">
      <c r="A26" s="80">
        <v>4</v>
      </c>
      <c r="B26" s="24">
        <v>66</v>
      </c>
      <c r="C26" s="29">
        <v>10119972109</v>
      </c>
      <c r="D26" s="30" t="s">
        <v>65</v>
      </c>
      <c r="E26" s="64">
        <v>39525</v>
      </c>
      <c r="F26" s="25" t="s">
        <v>33</v>
      </c>
      <c r="G26" s="118" t="s">
        <v>53</v>
      </c>
      <c r="H26" s="159">
        <v>5.5469907407407412E-3</v>
      </c>
      <c r="I26" s="159">
        <f t="shared" si="1"/>
        <v>3.0173611111111113E-4</v>
      </c>
      <c r="J26" s="42">
        <f t="shared" si="0"/>
        <v>37.557901765221381</v>
      </c>
      <c r="K26" s="24"/>
      <c r="L26" s="79"/>
    </row>
    <row r="27" spans="1:12" s="4" customFormat="1" ht="18" x14ac:dyDescent="0.25">
      <c r="A27" s="78">
        <v>5</v>
      </c>
      <c r="B27" s="24">
        <v>75</v>
      </c>
      <c r="C27" s="29">
        <v>10120100312</v>
      </c>
      <c r="D27" s="30" t="s">
        <v>80</v>
      </c>
      <c r="E27" s="64">
        <v>40249</v>
      </c>
      <c r="F27" s="25" t="s">
        <v>41</v>
      </c>
      <c r="G27" s="118" t="s">
        <v>53</v>
      </c>
      <c r="H27" s="159">
        <v>5.5968750000000003E-3</v>
      </c>
      <c r="I27" s="159">
        <f t="shared" si="1"/>
        <v>3.5162037037037019E-4</v>
      </c>
      <c r="J27" s="42">
        <f t="shared" si="0"/>
        <v>37.223152801042247</v>
      </c>
      <c r="K27" s="24"/>
      <c r="L27" s="79"/>
    </row>
    <row r="28" spans="1:12" s="4" customFormat="1" ht="18" x14ac:dyDescent="0.25">
      <c r="A28" s="80">
        <v>6</v>
      </c>
      <c r="B28" s="24">
        <v>64</v>
      </c>
      <c r="C28" s="29">
        <v>10142055268</v>
      </c>
      <c r="D28" s="30" t="s">
        <v>68</v>
      </c>
      <c r="E28" s="64">
        <v>39565</v>
      </c>
      <c r="F28" s="25" t="s">
        <v>33</v>
      </c>
      <c r="G28" s="118" t="s">
        <v>53</v>
      </c>
      <c r="H28" s="159">
        <v>5.6119212962962963E-3</v>
      </c>
      <c r="I28" s="159">
        <f t="shared" si="1"/>
        <v>3.6666666666666618E-4</v>
      </c>
      <c r="J28" s="42">
        <f t="shared" ref="J28:J35" si="2">$J$19/((H28*24))</f>
        <v>37.123352651226099</v>
      </c>
      <c r="K28" s="24"/>
      <c r="L28" s="79"/>
    </row>
    <row r="29" spans="1:12" s="4" customFormat="1" ht="18" x14ac:dyDescent="0.25">
      <c r="A29" s="78">
        <v>7</v>
      </c>
      <c r="B29" s="24">
        <v>72</v>
      </c>
      <c r="C29" s="29">
        <v>10137456660</v>
      </c>
      <c r="D29" s="30" t="s">
        <v>98</v>
      </c>
      <c r="E29" s="64">
        <v>40115</v>
      </c>
      <c r="F29" s="25" t="s">
        <v>41</v>
      </c>
      <c r="G29" s="118" t="s">
        <v>53</v>
      </c>
      <c r="H29" s="159">
        <v>5.7375000000000004E-3</v>
      </c>
      <c r="I29" s="159">
        <f t="shared" si="1"/>
        <v>4.9224537037037032E-4</v>
      </c>
      <c r="J29" s="42">
        <f t="shared" si="2"/>
        <v>36.31082062454611</v>
      </c>
      <c r="K29" s="24"/>
      <c r="L29" s="79"/>
    </row>
    <row r="30" spans="1:12" s="4" customFormat="1" ht="18" x14ac:dyDescent="0.25">
      <c r="A30" s="80">
        <v>8</v>
      </c>
      <c r="B30" s="24">
        <v>70</v>
      </c>
      <c r="C30" s="29">
        <v>10142218047</v>
      </c>
      <c r="D30" s="30" t="s">
        <v>82</v>
      </c>
      <c r="E30" s="64">
        <v>40035</v>
      </c>
      <c r="F30" s="25" t="s">
        <v>43</v>
      </c>
      <c r="G30" s="118" t="s">
        <v>53</v>
      </c>
      <c r="H30" s="159">
        <v>5.8892361111111098E-3</v>
      </c>
      <c r="I30" s="159">
        <f t="shared" si="1"/>
        <v>6.4398148148147975E-4</v>
      </c>
      <c r="J30" s="42">
        <f t="shared" si="2"/>
        <v>35.375272684393614</v>
      </c>
      <c r="K30" s="24"/>
      <c r="L30" s="79"/>
    </row>
    <row r="31" spans="1:12" s="4" customFormat="1" ht="18" x14ac:dyDescent="0.25">
      <c r="A31" s="78">
        <v>9</v>
      </c>
      <c r="B31" s="24">
        <v>69</v>
      </c>
      <c r="C31" s="29">
        <v>10128503459</v>
      </c>
      <c r="D31" s="30" t="s">
        <v>84</v>
      </c>
      <c r="E31" s="64">
        <v>40028</v>
      </c>
      <c r="F31" s="25" t="s">
        <v>43</v>
      </c>
      <c r="G31" s="118" t="s">
        <v>53</v>
      </c>
      <c r="H31" s="159">
        <v>6.0440972222222224E-3</v>
      </c>
      <c r="I31" s="159">
        <f t="shared" si="1"/>
        <v>7.9884259259259231E-4</v>
      </c>
      <c r="J31" s="42">
        <f t="shared" si="2"/>
        <v>34.46889182512782</v>
      </c>
      <c r="K31" s="24"/>
      <c r="L31" s="79"/>
    </row>
    <row r="32" spans="1:12" s="4" customFormat="1" ht="18" x14ac:dyDescent="0.25">
      <c r="A32" s="80">
        <v>10</v>
      </c>
      <c r="B32" s="24">
        <v>67</v>
      </c>
      <c r="C32" s="29">
        <v>10128815576</v>
      </c>
      <c r="D32" s="30" t="s">
        <v>71</v>
      </c>
      <c r="E32" s="64">
        <v>39699</v>
      </c>
      <c r="F32" s="25" t="s">
        <v>43</v>
      </c>
      <c r="G32" s="118" t="s">
        <v>53</v>
      </c>
      <c r="H32" s="159">
        <v>6.1493055555555563E-3</v>
      </c>
      <c r="I32" s="159">
        <f t="shared" si="1"/>
        <v>9.040509259259262E-4</v>
      </c>
      <c r="J32" s="42">
        <f t="shared" si="2"/>
        <v>33.879164313946923</v>
      </c>
      <c r="K32" s="24"/>
      <c r="L32" s="79"/>
    </row>
    <row r="33" spans="1:14" s="4" customFormat="1" ht="18" x14ac:dyDescent="0.25">
      <c r="A33" s="78">
        <v>11</v>
      </c>
      <c r="B33" s="24">
        <v>76</v>
      </c>
      <c r="C33" s="29">
        <v>10144617785</v>
      </c>
      <c r="D33" s="30" t="s">
        <v>100</v>
      </c>
      <c r="E33" s="64">
        <v>40399</v>
      </c>
      <c r="F33" s="25" t="s">
        <v>43</v>
      </c>
      <c r="G33" s="118" t="s">
        <v>53</v>
      </c>
      <c r="H33" s="159">
        <v>6.207175925925925E-3</v>
      </c>
      <c r="I33" s="159">
        <f t="shared" si="1"/>
        <v>9.6192129629629492E-4</v>
      </c>
      <c r="J33" s="42">
        <f t="shared" si="2"/>
        <v>33.563304120827901</v>
      </c>
      <c r="K33" s="24"/>
      <c r="L33" s="79"/>
    </row>
    <row r="34" spans="1:14" s="4" customFormat="1" ht="18" x14ac:dyDescent="0.25">
      <c r="A34" s="80">
        <v>12</v>
      </c>
      <c r="B34" s="24">
        <v>78</v>
      </c>
      <c r="C34" s="29">
        <v>10144993964</v>
      </c>
      <c r="D34" s="30" t="s">
        <v>99</v>
      </c>
      <c r="E34" s="64">
        <v>40287</v>
      </c>
      <c r="F34" s="25" t="s">
        <v>43</v>
      </c>
      <c r="G34" s="118" t="s">
        <v>54</v>
      </c>
      <c r="H34" s="159">
        <v>6.6488425925925925E-3</v>
      </c>
      <c r="I34" s="159">
        <f t="shared" si="1"/>
        <v>1.4035879629629624E-3</v>
      </c>
      <c r="J34" s="42">
        <f t="shared" si="2"/>
        <v>31.333774327194234</v>
      </c>
      <c r="K34" s="24"/>
      <c r="L34" s="79"/>
    </row>
    <row r="35" spans="1:14" s="4" customFormat="1" ht="18" x14ac:dyDescent="0.25">
      <c r="A35" s="80">
        <v>13</v>
      </c>
      <c r="B35" s="24">
        <v>74</v>
      </c>
      <c r="C35" s="29">
        <v>10055094768</v>
      </c>
      <c r="D35" s="30" t="s">
        <v>86</v>
      </c>
      <c r="E35" s="64">
        <v>40007</v>
      </c>
      <c r="F35" s="25" t="s">
        <v>43</v>
      </c>
      <c r="G35" s="118" t="s">
        <v>53</v>
      </c>
      <c r="H35" s="159">
        <v>6.793518518518519E-3</v>
      </c>
      <c r="I35" s="159">
        <f t="shared" si="1"/>
        <v>1.548263888888889E-3</v>
      </c>
      <c r="J35" s="42">
        <f t="shared" si="2"/>
        <v>30.666484939348504</v>
      </c>
      <c r="K35" s="24"/>
      <c r="L35" s="79"/>
    </row>
    <row r="36" spans="1:14" s="4" customFormat="1" ht="18" x14ac:dyDescent="0.25">
      <c r="A36" s="78" t="s">
        <v>85</v>
      </c>
      <c r="B36" s="24">
        <v>60</v>
      </c>
      <c r="C36" s="29">
        <v>10116980970</v>
      </c>
      <c r="D36" s="30" t="s">
        <v>70</v>
      </c>
      <c r="E36" s="64">
        <v>39298</v>
      </c>
      <c r="F36" s="25" t="s">
        <v>33</v>
      </c>
      <c r="G36" s="118" t="s">
        <v>53</v>
      </c>
      <c r="H36" s="159"/>
      <c r="I36" s="159"/>
      <c r="J36" s="42"/>
      <c r="K36" s="24"/>
      <c r="L36" s="79"/>
    </row>
    <row r="37" spans="1:14" s="4" customFormat="1" ht="18" x14ac:dyDescent="0.25">
      <c r="A37" s="80" t="s">
        <v>85</v>
      </c>
      <c r="B37" s="24">
        <v>61</v>
      </c>
      <c r="C37" s="29">
        <v>10124554044</v>
      </c>
      <c r="D37" s="30" t="s">
        <v>63</v>
      </c>
      <c r="E37" s="64">
        <v>39404</v>
      </c>
      <c r="F37" s="25" t="s">
        <v>33</v>
      </c>
      <c r="G37" s="118" t="s">
        <v>53</v>
      </c>
      <c r="H37" s="159"/>
      <c r="I37" s="159"/>
      <c r="J37" s="42"/>
      <c r="K37" s="24"/>
      <c r="L37" s="79"/>
    </row>
    <row r="38" spans="1:14" s="4" customFormat="1" ht="18" x14ac:dyDescent="0.25">
      <c r="A38" s="78" t="s">
        <v>85</v>
      </c>
      <c r="B38" s="24">
        <v>63</v>
      </c>
      <c r="C38" s="29">
        <v>10116809808</v>
      </c>
      <c r="D38" s="30" t="s">
        <v>69</v>
      </c>
      <c r="E38" s="64">
        <v>39733</v>
      </c>
      <c r="F38" s="25" t="s">
        <v>33</v>
      </c>
      <c r="G38" s="118" t="s">
        <v>53</v>
      </c>
      <c r="H38" s="159"/>
      <c r="I38" s="159"/>
      <c r="J38" s="42"/>
      <c r="K38" s="24"/>
      <c r="L38" s="79"/>
    </row>
    <row r="39" spans="1:14" s="4" customFormat="1" ht="18" x14ac:dyDescent="0.25">
      <c r="A39" s="80" t="s">
        <v>85</v>
      </c>
      <c r="B39" s="24">
        <v>65</v>
      </c>
      <c r="C39" s="29">
        <v>10141963928</v>
      </c>
      <c r="D39" s="30" t="s">
        <v>72</v>
      </c>
      <c r="E39" s="64">
        <v>39547</v>
      </c>
      <c r="F39" s="25" t="s">
        <v>41</v>
      </c>
      <c r="G39" s="118" t="s">
        <v>53</v>
      </c>
      <c r="H39" s="159"/>
      <c r="I39" s="159"/>
      <c r="J39" s="42"/>
      <c r="K39" s="24"/>
      <c r="L39" s="79"/>
    </row>
    <row r="40" spans="1:14" s="4" customFormat="1" ht="18" x14ac:dyDescent="0.25">
      <c r="A40" s="78" t="s">
        <v>85</v>
      </c>
      <c r="B40" s="24">
        <v>71</v>
      </c>
      <c r="C40" s="29">
        <v>10142216330</v>
      </c>
      <c r="D40" s="30" t="s">
        <v>83</v>
      </c>
      <c r="E40" s="64">
        <v>40094</v>
      </c>
      <c r="F40" s="25" t="s">
        <v>43</v>
      </c>
      <c r="G40" s="118" t="s">
        <v>53</v>
      </c>
      <c r="H40" s="159"/>
      <c r="I40" s="159"/>
      <c r="J40" s="42"/>
      <c r="K40" s="24"/>
      <c r="L40" s="79"/>
    </row>
    <row r="41" spans="1:14" s="4" customFormat="1" ht="18.600000000000001" thickBot="1" x14ac:dyDescent="0.3">
      <c r="A41" s="160" t="s">
        <v>85</v>
      </c>
      <c r="B41" s="81">
        <v>73</v>
      </c>
      <c r="C41" s="82">
        <v>10055095374</v>
      </c>
      <c r="D41" s="83" t="s">
        <v>81</v>
      </c>
      <c r="E41" s="84">
        <v>39934</v>
      </c>
      <c r="F41" s="85" t="s">
        <v>41</v>
      </c>
      <c r="G41" s="124" t="s">
        <v>53</v>
      </c>
      <c r="H41" s="216"/>
      <c r="I41" s="216"/>
      <c r="J41" s="86"/>
      <c r="K41" s="81"/>
      <c r="L41" s="87"/>
    </row>
    <row r="42" spans="1:14" ht="9" customHeight="1" thickTop="1" thickBot="1" x14ac:dyDescent="0.35">
      <c r="A42" s="66"/>
      <c r="B42" s="73"/>
      <c r="C42" s="73"/>
      <c r="D42" s="74"/>
      <c r="E42" s="75"/>
      <c r="F42" s="76"/>
      <c r="G42" s="75"/>
      <c r="H42" s="77"/>
      <c r="I42" s="77"/>
      <c r="J42" s="43"/>
      <c r="K42" s="77"/>
      <c r="L42" s="77"/>
      <c r="N42"/>
    </row>
    <row r="43" spans="1:14" ht="15" thickTop="1" x14ac:dyDescent="0.25">
      <c r="A43" s="188" t="s">
        <v>5</v>
      </c>
      <c r="B43" s="189"/>
      <c r="C43" s="189"/>
      <c r="D43" s="189"/>
      <c r="E43" s="189"/>
      <c r="F43" s="189"/>
      <c r="G43" s="189" t="s">
        <v>6</v>
      </c>
      <c r="H43" s="189"/>
      <c r="I43" s="189"/>
      <c r="J43" s="189"/>
      <c r="K43" s="189"/>
      <c r="L43" s="190"/>
      <c r="N43"/>
    </row>
    <row r="44" spans="1:14" x14ac:dyDescent="0.25">
      <c r="A44" s="67" t="s">
        <v>75</v>
      </c>
      <c r="B44" s="8"/>
      <c r="C44" s="70"/>
      <c r="D44" s="21"/>
      <c r="E44" s="46"/>
      <c r="F44" s="53"/>
      <c r="G44" s="33" t="s">
        <v>34</v>
      </c>
      <c r="H44" s="88">
        <v>2</v>
      </c>
      <c r="I44" s="46"/>
      <c r="J44" s="47"/>
      <c r="K44" s="44" t="s">
        <v>32</v>
      </c>
      <c r="L44" s="52">
        <f>COUNTIF(F23:F41,"ЗМС")</f>
        <v>0</v>
      </c>
      <c r="N44"/>
    </row>
    <row r="45" spans="1:14" x14ac:dyDescent="0.25">
      <c r="A45" s="67" t="s">
        <v>76</v>
      </c>
      <c r="B45" s="8"/>
      <c r="C45" s="71"/>
      <c r="D45" s="21"/>
      <c r="E45" s="54"/>
      <c r="F45" s="55"/>
      <c r="G45" s="34" t="s">
        <v>27</v>
      </c>
      <c r="H45" s="88">
        <f>H46+H51</f>
        <v>19</v>
      </c>
      <c r="I45" s="48"/>
      <c r="J45" s="49"/>
      <c r="K45" s="44" t="s">
        <v>21</v>
      </c>
      <c r="L45" s="52">
        <f>COUNTIF(F23:F41,"МСМК")</f>
        <v>0</v>
      </c>
      <c r="N45"/>
    </row>
    <row r="46" spans="1:14" x14ac:dyDescent="0.25">
      <c r="A46" s="67" t="s">
        <v>77</v>
      </c>
      <c r="B46" s="8"/>
      <c r="C46" s="36"/>
      <c r="D46" s="21"/>
      <c r="E46" s="54"/>
      <c r="F46" s="55"/>
      <c r="G46" s="34" t="s">
        <v>28</v>
      </c>
      <c r="H46" s="88">
        <f>H47+H48+H49+H50</f>
        <v>13</v>
      </c>
      <c r="I46" s="48"/>
      <c r="J46" s="49"/>
      <c r="K46" s="44" t="s">
        <v>24</v>
      </c>
      <c r="L46" s="52">
        <f>COUNTIF(F23:F41,"МС")</f>
        <v>0</v>
      </c>
      <c r="N46"/>
    </row>
    <row r="47" spans="1:14" x14ac:dyDescent="0.25">
      <c r="A47" s="67" t="s">
        <v>78</v>
      </c>
      <c r="B47" s="8"/>
      <c r="C47" s="36"/>
      <c r="D47" s="21"/>
      <c r="E47" s="54"/>
      <c r="F47" s="55"/>
      <c r="G47" s="34" t="s">
        <v>29</v>
      </c>
      <c r="H47" s="88">
        <f>COUNT(A23:A41)</f>
        <v>13</v>
      </c>
      <c r="I47" s="48"/>
      <c r="J47" s="49"/>
      <c r="K47" s="44" t="s">
        <v>33</v>
      </c>
      <c r="L47" s="52">
        <f>COUNTIF(F23:F41,"КМС")</f>
        <v>7</v>
      </c>
      <c r="N47"/>
    </row>
    <row r="48" spans="1:14" x14ac:dyDescent="0.25">
      <c r="A48" s="67"/>
      <c r="B48" s="8"/>
      <c r="C48" s="36"/>
      <c r="D48" s="21"/>
      <c r="E48" s="54"/>
      <c r="F48" s="55"/>
      <c r="G48" s="34" t="s">
        <v>42</v>
      </c>
      <c r="H48" s="88">
        <f>COUNTIF(A23:A41,"ЛИМ")</f>
        <v>0</v>
      </c>
      <c r="I48" s="48"/>
      <c r="J48" s="49"/>
      <c r="K48" s="44" t="s">
        <v>41</v>
      </c>
      <c r="L48" s="52">
        <f>COUNTIF(F23:F41,"1 СР")</f>
        <v>4</v>
      </c>
      <c r="N48"/>
    </row>
    <row r="49" spans="1:14" x14ac:dyDescent="0.25">
      <c r="A49" s="67"/>
      <c r="B49" s="8"/>
      <c r="C49" s="8"/>
      <c r="D49" s="21"/>
      <c r="E49" s="54"/>
      <c r="F49" s="55"/>
      <c r="G49" s="34" t="s">
        <v>30</v>
      </c>
      <c r="H49" s="88">
        <f>COUNTIF(A23:A41,"НФ")</f>
        <v>0</v>
      </c>
      <c r="I49" s="48"/>
      <c r="J49" s="49"/>
      <c r="K49" s="44" t="s">
        <v>43</v>
      </c>
      <c r="L49" s="52">
        <f>COUNTIF(F23:F41,"2 СР")</f>
        <v>8</v>
      </c>
      <c r="N49"/>
    </row>
    <row r="50" spans="1:14" x14ac:dyDescent="0.25">
      <c r="A50" s="67"/>
      <c r="B50" s="8"/>
      <c r="C50" s="8"/>
      <c r="D50" s="21"/>
      <c r="E50" s="54"/>
      <c r="F50" s="55"/>
      <c r="G50" s="34" t="s">
        <v>35</v>
      </c>
      <c r="H50" s="88">
        <f>COUNTIF(A23:A41,"ДСКВ")</f>
        <v>0</v>
      </c>
      <c r="I50" s="48"/>
      <c r="J50" s="49"/>
      <c r="K50" s="44" t="s">
        <v>46</v>
      </c>
      <c r="L50" s="52">
        <f>COUNTIF(F23:F41,"3 СР")</f>
        <v>0</v>
      </c>
      <c r="N50"/>
    </row>
    <row r="51" spans="1:14" x14ac:dyDescent="0.25">
      <c r="A51" s="67"/>
      <c r="B51" s="8"/>
      <c r="C51" s="8"/>
      <c r="D51" s="21"/>
      <c r="E51" s="56"/>
      <c r="F51" s="57"/>
      <c r="G51" s="34" t="s">
        <v>31</v>
      </c>
      <c r="H51" s="88">
        <f>COUNTIF(A23:A41,"НС")</f>
        <v>6</v>
      </c>
      <c r="I51" s="50"/>
      <c r="J51" s="51"/>
      <c r="K51" s="44"/>
      <c r="L51" s="35"/>
    </row>
    <row r="52" spans="1:14" ht="9.75" customHeight="1" x14ac:dyDescent="0.25">
      <c r="A52" s="54"/>
      <c r="L52" s="14"/>
    </row>
    <row r="53" spans="1:14" ht="15.6" x14ac:dyDescent="0.25">
      <c r="A53" s="172" t="s">
        <v>3</v>
      </c>
      <c r="B53" s="173"/>
      <c r="C53" s="173"/>
      <c r="D53" s="173"/>
      <c r="E53" s="173" t="s">
        <v>12</v>
      </c>
      <c r="F53" s="173"/>
      <c r="G53" s="173"/>
      <c r="H53" s="173"/>
      <c r="I53" s="173" t="s">
        <v>4</v>
      </c>
      <c r="J53" s="173"/>
      <c r="K53" s="173"/>
      <c r="L53" s="174"/>
    </row>
    <row r="54" spans="1:14" x14ac:dyDescent="0.25">
      <c r="A54" s="162"/>
      <c r="B54" s="163"/>
      <c r="C54" s="163"/>
      <c r="D54" s="163"/>
      <c r="E54" s="163"/>
      <c r="F54" s="175"/>
      <c r="G54" s="175"/>
      <c r="H54" s="175"/>
      <c r="I54" s="175"/>
      <c r="J54" s="175"/>
      <c r="K54" s="175"/>
      <c r="L54" s="176"/>
    </row>
    <row r="55" spans="1:14" x14ac:dyDescent="0.25">
      <c r="A55" s="145"/>
      <c r="D55" s="146"/>
      <c r="E55" s="146"/>
      <c r="F55" s="146"/>
      <c r="G55" s="146"/>
      <c r="H55" s="146"/>
      <c r="I55" s="146"/>
      <c r="J55" s="146"/>
      <c r="K55" s="146"/>
      <c r="L55" s="147"/>
    </row>
    <row r="56" spans="1:14" x14ac:dyDescent="0.25">
      <c r="A56" s="145"/>
      <c r="D56" s="146"/>
      <c r="E56" s="146"/>
      <c r="F56" s="146"/>
      <c r="G56" s="146"/>
      <c r="H56" s="146"/>
      <c r="I56" s="146"/>
      <c r="J56" s="146"/>
      <c r="K56" s="146"/>
      <c r="L56" s="147"/>
    </row>
    <row r="57" spans="1:14" x14ac:dyDescent="0.25">
      <c r="A57" s="145"/>
      <c r="D57" s="146"/>
      <c r="E57" s="146"/>
      <c r="F57" s="146"/>
      <c r="G57" s="146"/>
      <c r="H57" s="146"/>
      <c r="I57" s="146"/>
      <c r="J57" s="146"/>
      <c r="K57" s="146"/>
      <c r="L57" s="147"/>
    </row>
    <row r="58" spans="1:14" x14ac:dyDescent="0.25">
      <c r="A58" s="145"/>
      <c r="D58" s="146"/>
      <c r="E58" s="146"/>
      <c r="F58" s="146"/>
      <c r="G58" s="146"/>
      <c r="H58" s="146"/>
      <c r="I58" s="146"/>
      <c r="J58" s="146"/>
      <c r="K58" s="146"/>
      <c r="L58" s="147"/>
    </row>
    <row r="59" spans="1:14" x14ac:dyDescent="0.25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79"/>
    </row>
    <row r="60" spans="1:14" x14ac:dyDescent="0.25">
      <c r="A60" s="162"/>
      <c r="B60" s="163"/>
      <c r="C60" s="163"/>
      <c r="D60" s="163"/>
      <c r="E60" s="163"/>
      <c r="F60" s="164"/>
      <c r="G60" s="164"/>
      <c r="H60" s="164"/>
      <c r="I60" s="164"/>
      <c r="J60" s="164"/>
      <c r="K60" s="164"/>
      <c r="L60" s="165"/>
    </row>
    <row r="61" spans="1:14" ht="16.2" thickBot="1" x14ac:dyDescent="0.3">
      <c r="A61" s="166"/>
      <c r="B61" s="167"/>
      <c r="C61" s="167"/>
      <c r="D61" s="167"/>
      <c r="E61" s="167" t="str">
        <f>G17</f>
        <v>ЕЛИФЕРОВ А. В.  (ВК, г. ВОРОНЕЖ)</v>
      </c>
      <c r="F61" s="167"/>
      <c r="G61" s="167"/>
      <c r="H61" s="167"/>
      <c r="I61" s="167" t="str">
        <f>G18</f>
        <v>АГАПОВА И.А. (1К, г. ВОРОНЕЖ)</v>
      </c>
      <c r="J61" s="167"/>
      <c r="K61" s="167"/>
      <c r="L61" s="168"/>
    </row>
    <row r="62" spans="1:14" ht="14.4" thickTop="1" x14ac:dyDescent="0.25">
      <c r="A62" s="54"/>
    </row>
    <row r="63" spans="1:14" x14ac:dyDescent="0.25">
      <c r="A63" s="54"/>
    </row>
    <row r="64" spans="1:14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7" x14ac:dyDescent="0.25">
      <c r="A81" s="54"/>
    </row>
    <row r="82" spans="1:7" x14ac:dyDescent="0.25">
      <c r="A82" s="54"/>
    </row>
    <row r="83" spans="1:7" x14ac:dyDescent="0.25">
      <c r="A83" s="54"/>
    </row>
    <row r="84" spans="1:7" x14ac:dyDescent="0.25">
      <c r="A84" s="54"/>
    </row>
    <row r="85" spans="1:7" x14ac:dyDescent="0.25">
      <c r="A85" s="54"/>
      <c r="G85"/>
    </row>
    <row r="86" spans="1:7" x14ac:dyDescent="0.25">
      <c r="A86" s="54"/>
      <c r="G86"/>
    </row>
    <row r="87" spans="1:7" x14ac:dyDescent="0.25">
      <c r="A87" s="54"/>
      <c r="G87"/>
    </row>
    <row r="88" spans="1:7" x14ac:dyDescent="0.25">
      <c r="A88" s="54"/>
      <c r="G88"/>
    </row>
    <row r="89" spans="1:7" x14ac:dyDescent="0.25">
      <c r="A89" s="54"/>
      <c r="G89"/>
    </row>
    <row r="90" spans="1:7" x14ac:dyDescent="0.25">
      <c r="A90" s="54"/>
      <c r="G90"/>
    </row>
    <row r="91" spans="1:7" x14ac:dyDescent="0.25">
      <c r="A91" s="54"/>
      <c r="G91"/>
    </row>
    <row r="92" spans="1:7" x14ac:dyDescent="0.25">
      <c r="A92" s="54"/>
      <c r="G92"/>
    </row>
    <row r="93" spans="1:7" x14ac:dyDescent="0.25">
      <c r="A93" s="54"/>
      <c r="G93"/>
    </row>
    <row r="94" spans="1:7" x14ac:dyDescent="0.25">
      <c r="A94" s="54"/>
      <c r="G94"/>
    </row>
    <row r="95" spans="1:7" x14ac:dyDescent="0.25">
      <c r="A95" s="54"/>
      <c r="G95"/>
    </row>
    <row r="96" spans="1:7" x14ac:dyDescent="0.25">
      <c r="A96" s="54"/>
      <c r="G96"/>
    </row>
    <row r="97" spans="1:7" x14ac:dyDescent="0.25">
      <c r="A97" s="54"/>
      <c r="G97"/>
    </row>
    <row r="98" spans="1:7" x14ac:dyDescent="0.25">
      <c r="A98" s="54"/>
      <c r="G98"/>
    </row>
    <row r="99" spans="1:7" x14ac:dyDescent="0.25">
      <c r="A99" s="54"/>
      <c r="G99"/>
    </row>
    <row r="100" spans="1:7" x14ac:dyDescent="0.25">
      <c r="A100" s="54"/>
      <c r="G100"/>
    </row>
    <row r="101" spans="1:7" x14ac:dyDescent="0.25">
      <c r="A101" s="54"/>
      <c r="G101"/>
    </row>
    <row r="102" spans="1:7" x14ac:dyDescent="0.25">
      <c r="A102" s="54"/>
      <c r="G102"/>
    </row>
    <row r="103" spans="1:7" x14ac:dyDescent="0.25">
      <c r="A103" s="54"/>
      <c r="G103"/>
    </row>
    <row r="104" spans="1:7" x14ac:dyDescent="0.25">
      <c r="A104" s="54"/>
      <c r="G104"/>
    </row>
    <row r="105" spans="1:7" x14ac:dyDescent="0.25">
      <c r="A105" s="54"/>
      <c r="G105"/>
    </row>
    <row r="106" spans="1:7" x14ac:dyDescent="0.25">
      <c r="A106" s="54"/>
      <c r="G106"/>
    </row>
    <row r="107" spans="1:7" x14ac:dyDescent="0.25">
      <c r="A107" s="54"/>
      <c r="G107"/>
    </row>
    <row r="108" spans="1:7" x14ac:dyDescent="0.25">
      <c r="A108" s="54"/>
      <c r="G108"/>
    </row>
    <row r="109" spans="1:7" x14ac:dyDescent="0.25">
      <c r="A109" s="54"/>
      <c r="G109"/>
    </row>
    <row r="110" spans="1:7" x14ac:dyDescent="0.25">
      <c r="A110" s="54"/>
      <c r="G110"/>
    </row>
    <row r="111" spans="1:7" x14ac:dyDescent="0.25">
      <c r="A111" s="54"/>
      <c r="G111"/>
    </row>
    <row r="112" spans="1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59:E59"/>
    <mergeCell ref="F59:L59"/>
    <mergeCell ref="H21:H22"/>
    <mergeCell ref="I21:I22"/>
    <mergeCell ref="J21:J22"/>
    <mergeCell ref="K21:K22"/>
    <mergeCell ref="L21:L22"/>
    <mergeCell ref="A43:F43"/>
    <mergeCell ref="G43:L43"/>
    <mergeCell ref="A21:A22"/>
    <mergeCell ref="B21:B22"/>
    <mergeCell ref="C21:C22"/>
    <mergeCell ref="D21:D22"/>
    <mergeCell ref="E21:E22"/>
    <mergeCell ref="F21:F22"/>
    <mergeCell ref="G21:G22"/>
    <mergeCell ref="H15:L15"/>
    <mergeCell ref="A53:D53"/>
    <mergeCell ref="E53:H53"/>
    <mergeCell ref="I53:L53"/>
    <mergeCell ref="A54:E54"/>
    <mergeCell ref="F54:L54"/>
    <mergeCell ref="A15:G15"/>
    <mergeCell ref="A60:E60"/>
    <mergeCell ref="F60:L60"/>
    <mergeCell ref="A61:D61"/>
    <mergeCell ref="E61:H61"/>
    <mergeCell ref="I61:L61"/>
  </mergeCells>
  <phoneticPr fontId="23" type="noConversion"/>
  <conditionalFormatting sqref="B1 B6:B7 B9:B11 B13:B14 B16:B1048576">
    <cfRule type="duplicateValues" dxfId="8" priority="7"/>
  </conditionalFormatting>
  <conditionalFormatting sqref="B1:B14 B16:B1048576">
    <cfRule type="duplicateValues" dxfId="7" priority="3"/>
  </conditionalFormatting>
  <conditionalFormatting sqref="B2">
    <cfRule type="duplicateValues" dxfId="6" priority="6"/>
  </conditionalFormatting>
  <conditionalFormatting sqref="B3">
    <cfRule type="duplicateValues" dxfId="5" priority="5"/>
  </conditionalFormatting>
  <conditionalFormatting sqref="B4">
    <cfRule type="duplicateValues" dxfId="4" priority="4"/>
  </conditionalFormatting>
  <conditionalFormatting sqref="B15">
    <cfRule type="duplicateValues" dxfId="3" priority="2"/>
  </conditionalFormatting>
  <conditionalFormatting sqref="B15">
    <cfRule type="duplicateValues" dxfId="2" priority="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220B-1F2C-4382-99C6-DB32B6923B86}">
  <dimension ref="A1:AG75"/>
  <sheetViews>
    <sheetView zoomScale="63" zoomScaleNormal="63" workbookViewId="0">
      <selection activeCell="AE10" sqref="AE10"/>
    </sheetView>
  </sheetViews>
  <sheetFormatPr defaultColWidth="9.109375" defaultRowHeight="13.8" x14ac:dyDescent="0.25"/>
  <cols>
    <col min="1" max="1" width="7" style="1" customWidth="1"/>
    <col min="2" max="2" width="7.88671875" style="150" customWidth="1"/>
    <col min="3" max="3" width="15.6640625" style="150" customWidth="1"/>
    <col min="4" max="4" width="25" style="1" customWidth="1"/>
    <col min="5" max="5" width="14.109375" style="61" customWidth="1"/>
    <col min="6" max="6" width="8.88671875" style="1" customWidth="1"/>
    <col min="7" max="7" width="24.88671875" style="1" customWidth="1"/>
    <col min="8" max="22" width="4.109375" style="1" customWidth="1"/>
    <col min="23" max="23" width="11.88671875" style="1" customWidth="1"/>
    <col min="24" max="24" width="19.44140625" style="1" customWidth="1"/>
    <col min="25" max="25" width="12.21875" style="1" customWidth="1"/>
    <col min="26" max="26" width="11.33203125" style="1" customWidth="1"/>
    <col min="27" max="27" width="13.109375" style="1" customWidth="1"/>
    <col min="28" max="28" width="18.6640625" style="1" customWidth="1"/>
    <col min="29" max="16384" width="9.109375" style="1"/>
  </cols>
  <sheetData>
    <row r="1" spans="1:28" ht="21" customHeight="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28" ht="21" customHeight="1" x14ac:dyDescent="0.25">
      <c r="A2" s="196" t="s">
        <v>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3" spans="1:28" ht="21" customHeight="1" x14ac:dyDescent="0.25">
      <c r="A3" s="196" t="s">
        <v>11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</row>
    <row r="4" spans="1:28" ht="21" customHeight="1" x14ac:dyDescent="0.25">
      <c r="A4" s="196" t="s">
        <v>48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</row>
    <row r="5" spans="1:28" ht="6.6" customHeight="1" x14ac:dyDescent="0.25">
      <c r="A5" s="196" t="s">
        <v>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</row>
    <row r="6" spans="1:28" s="2" customFormat="1" ht="22.8" customHeight="1" x14ac:dyDescent="0.25">
      <c r="A6" s="197" t="s">
        <v>73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</row>
    <row r="7" spans="1:28" s="2" customFormat="1" ht="18" customHeight="1" x14ac:dyDescent="0.25">
      <c r="A7" s="198" t="s">
        <v>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</row>
    <row r="8" spans="1:28" s="2" customFormat="1" ht="7.2" customHeight="1" thickBot="1" x14ac:dyDescent="0.3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</row>
    <row r="9" spans="1:28" ht="24" customHeight="1" thickTop="1" x14ac:dyDescent="0.25">
      <c r="A9" s="200" t="s">
        <v>22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2"/>
    </row>
    <row r="10" spans="1:28" ht="18" customHeight="1" x14ac:dyDescent="0.25">
      <c r="A10" s="203" t="s">
        <v>55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5"/>
    </row>
    <row r="11" spans="1:28" ht="19.5" customHeight="1" x14ac:dyDescent="0.25">
      <c r="A11" s="203" t="s">
        <v>79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5"/>
    </row>
    <row r="12" spans="1:28" ht="3.75" customHeight="1" x14ac:dyDescent="0.25">
      <c r="A12" s="206" t="s">
        <v>44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8"/>
    </row>
    <row r="13" spans="1:28" ht="15.6" x14ac:dyDescent="0.25">
      <c r="A13" s="90" t="s">
        <v>60</v>
      </c>
      <c r="B13" s="17"/>
      <c r="C13" s="155"/>
      <c r="D13" s="91"/>
      <c r="E13" s="92"/>
      <c r="F13" s="5"/>
      <c r="G13" s="157" t="s">
        <v>95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6"/>
      <c r="AB13" s="27" t="s">
        <v>56</v>
      </c>
    </row>
    <row r="14" spans="1:28" ht="15.6" x14ac:dyDescent="0.25">
      <c r="A14" s="15" t="s">
        <v>91</v>
      </c>
      <c r="B14" s="11"/>
      <c r="C14" s="11"/>
      <c r="D14" s="93"/>
      <c r="E14" s="94"/>
      <c r="F14" s="6"/>
      <c r="G14" s="158" t="s">
        <v>96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8"/>
      <c r="AB14" s="95" t="s">
        <v>97</v>
      </c>
    </row>
    <row r="15" spans="1:28" ht="14.4" x14ac:dyDescent="0.25">
      <c r="A15" s="177" t="s">
        <v>10</v>
      </c>
      <c r="B15" s="170"/>
      <c r="C15" s="170"/>
      <c r="D15" s="170"/>
      <c r="E15" s="170"/>
      <c r="F15" s="170"/>
      <c r="G15" s="178"/>
      <c r="H15" s="169" t="s">
        <v>1</v>
      </c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1"/>
    </row>
    <row r="16" spans="1:28" ht="14.4" x14ac:dyDescent="0.25">
      <c r="A16" s="16" t="s">
        <v>18</v>
      </c>
      <c r="B16" s="96"/>
      <c r="C16" s="96"/>
      <c r="D16" s="7"/>
      <c r="E16" s="59"/>
      <c r="F16" s="7"/>
      <c r="G16" s="9" t="s">
        <v>44</v>
      </c>
      <c r="H16" s="97" t="s">
        <v>52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7"/>
      <c r="X16" s="7"/>
      <c r="Y16" s="7"/>
      <c r="Z16" s="7"/>
      <c r="AA16" s="96"/>
      <c r="AB16" s="99"/>
    </row>
    <row r="17" spans="1:28" ht="14.4" x14ac:dyDescent="0.25">
      <c r="A17" s="16" t="s">
        <v>19</v>
      </c>
      <c r="B17" s="96"/>
      <c r="C17" s="96"/>
      <c r="D17" s="8"/>
      <c r="E17" s="100"/>
      <c r="F17" s="8"/>
      <c r="G17" s="9" t="s">
        <v>50</v>
      </c>
      <c r="H17" s="97" t="s">
        <v>39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7"/>
      <c r="X17" s="7"/>
      <c r="Y17" s="7"/>
      <c r="Z17" s="7"/>
      <c r="AA17" s="96"/>
      <c r="AB17" s="99"/>
    </row>
    <row r="18" spans="1:28" ht="14.4" x14ac:dyDescent="0.25">
      <c r="A18" s="16" t="s">
        <v>20</v>
      </c>
      <c r="B18" s="96"/>
      <c r="C18" s="96"/>
      <c r="D18" s="9"/>
      <c r="E18" s="59"/>
      <c r="F18" s="7"/>
      <c r="G18" s="9" t="s">
        <v>51</v>
      </c>
      <c r="H18" s="97" t="s">
        <v>40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7"/>
      <c r="X18" s="7"/>
      <c r="Y18" s="7"/>
      <c r="Z18" s="7"/>
      <c r="AA18" s="96"/>
      <c r="AB18" s="99"/>
    </row>
    <row r="19" spans="1:28" ht="16.2" thickBot="1" x14ac:dyDescent="0.3">
      <c r="A19" s="101" t="s">
        <v>16</v>
      </c>
      <c r="B19" s="102"/>
      <c r="C19" s="102"/>
      <c r="D19" s="103"/>
      <c r="E19" s="104"/>
      <c r="F19" s="105"/>
      <c r="G19" s="149" t="s">
        <v>92</v>
      </c>
      <c r="H19" s="106" t="s">
        <v>38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  <c r="X19" s="108"/>
      <c r="Y19" s="108"/>
      <c r="Z19" s="108"/>
      <c r="AA19" s="152">
        <v>22.5</v>
      </c>
      <c r="AB19" s="109" t="s">
        <v>90</v>
      </c>
    </row>
    <row r="20" spans="1:28" ht="6.75" customHeight="1" thickTop="1" thickBot="1" x14ac:dyDescent="0.3">
      <c r="A20" s="110"/>
      <c r="B20" s="111"/>
      <c r="C20" s="111"/>
      <c r="D20" s="110"/>
      <c r="E20" s="112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</row>
    <row r="21" spans="1:28" s="113" customFormat="1" ht="21.75" customHeight="1" thickTop="1" x14ac:dyDescent="0.25">
      <c r="A21" s="191" t="s">
        <v>7</v>
      </c>
      <c r="B21" s="180" t="s">
        <v>13</v>
      </c>
      <c r="C21" s="180" t="s">
        <v>37</v>
      </c>
      <c r="D21" s="180" t="s">
        <v>2</v>
      </c>
      <c r="E21" s="209" t="s">
        <v>36</v>
      </c>
      <c r="F21" s="180" t="s">
        <v>9</v>
      </c>
      <c r="G21" s="180" t="s">
        <v>14</v>
      </c>
      <c r="H21" s="211" t="s">
        <v>57</v>
      </c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180" t="s">
        <v>58</v>
      </c>
      <c r="X21" s="180" t="s">
        <v>59</v>
      </c>
      <c r="Y21" s="180" t="s">
        <v>62</v>
      </c>
      <c r="Z21" s="180" t="s">
        <v>61</v>
      </c>
      <c r="AA21" s="184" t="s">
        <v>25</v>
      </c>
      <c r="AB21" s="186" t="s">
        <v>15</v>
      </c>
    </row>
    <row r="22" spans="1:28" s="113" customFormat="1" ht="18" customHeight="1" x14ac:dyDescent="0.25">
      <c r="A22" s="192"/>
      <c r="B22" s="181"/>
      <c r="C22" s="181"/>
      <c r="D22" s="181"/>
      <c r="E22" s="210"/>
      <c r="F22" s="181"/>
      <c r="G22" s="181"/>
      <c r="H22" s="151">
        <v>1</v>
      </c>
      <c r="I22" s="151">
        <v>2</v>
      </c>
      <c r="J22" s="151">
        <v>3</v>
      </c>
      <c r="K22" s="151">
        <v>4</v>
      </c>
      <c r="L22" s="151">
        <v>5</v>
      </c>
      <c r="M22" s="151">
        <v>6</v>
      </c>
      <c r="N22" s="151">
        <v>7</v>
      </c>
      <c r="O22" s="151">
        <v>8</v>
      </c>
      <c r="P22" s="151">
        <v>9</v>
      </c>
      <c r="Q22" s="151">
        <v>10</v>
      </c>
      <c r="R22" s="151">
        <v>11</v>
      </c>
      <c r="S22" s="151">
        <v>12</v>
      </c>
      <c r="T22" s="151">
        <v>13</v>
      </c>
      <c r="U22" s="151">
        <v>14</v>
      </c>
      <c r="V22" s="151">
        <v>15</v>
      </c>
      <c r="W22" s="181"/>
      <c r="X22" s="181"/>
      <c r="Y22" s="181"/>
      <c r="Z22" s="181"/>
      <c r="AA22" s="185"/>
      <c r="AB22" s="187"/>
    </row>
    <row r="23" spans="1:28" s="4" customFormat="1" ht="18" x14ac:dyDescent="0.25">
      <c r="A23" s="78">
        <v>1</v>
      </c>
      <c r="B23" s="24">
        <v>61</v>
      </c>
      <c r="C23" s="114">
        <v>10124554044</v>
      </c>
      <c r="D23" s="115" t="s">
        <v>63</v>
      </c>
      <c r="E23" s="138">
        <v>39404</v>
      </c>
      <c r="F23" s="117" t="s">
        <v>33</v>
      </c>
      <c r="G23" s="118" t="s">
        <v>53</v>
      </c>
      <c r="H23" s="116"/>
      <c r="I23" s="116">
        <v>5</v>
      </c>
      <c r="J23" s="116">
        <v>2</v>
      </c>
      <c r="K23" s="116">
        <v>5</v>
      </c>
      <c r="L23" s="116">
        <v>2</v>
      </c>
      <c r="M23" s="116">
        <v>5</v>
      </c>
      <c r="N23" s="116">
        <v>5</v>
      </c>
      <c r="O23" s="116">
        <v>3</v>
      </c>
      <c r="P23" s="116">
        <v>5</v>
      </c>
      <c r="Q23" s="116">
        <v>3</v>
      </c>
      <c r="R23" s="116">
        <v>5</v>
      </c>
      <c r="S23" s="116">
        <v>5</v>
      </c>
      <c r="T23" s="116">
        <v>5</v>
      </c>
      <c r="U23" s="116">
        <v>5</v>
      </c>
      <c r="V23" s="116">
        <v>5</v>
      </c>
      <c r="W23" s="116">
        <f t="shared" ref="W23:W28" si="0">SUM(H23:V23)</f>
        <v>60</v>
      </c>
      <c r="X23" s="116">
        <v>2</v>
      </c>
      <c r="Y23" s="116"/>
      <c r="Z23" s="116"/>
      <c r="AA23" s="24"/>
      <c r="AB23" s="119"/>
    </row>
    <row r="24" spans="1:28" s="4" customFormat="1" ht="18" x14ac:dyDescent="0.25">
      <c r="A24" s="78">
        <v>2</v>
      </c>
      <c r="B24" s="24">
        <v>62</v>
      </c>
      <c r="C24" s="114">
        <v>10130179943</v>
      </c>
      <c r="D24" s="115" t="s">
        <v>64</v>
      </c>
      <c r="E24" s="138">
        <v>39478</v>
      </c>
      <c r="F24" s="117" t="s">
        <v>33</v>
      </c>
      <c r="G24" s="118" t="s">
        <v>53</v>
      </c>
      <c r="H24" s="116"/>
      <c r="I24" s="116">
        <v>3</v>
      </c>
      <c r="J24" s="116">
        <v>5</v>
      </c>
      <c r="K24" s="116">
        <v>3</v>
      </c>
      <c r="L24" s="116">
        <v>5</v>
      </c>
      <c r="M24" s="116">
        <v>3</v>
      </c>
      <c r="N24" s="116">
        <v>3</v>
      </c>
      <c r="O24" s="116">
        <v>5</v>
      </c>
      <c r="P24" s="116">
        <v>3</v>
      </c>
      <c r="Q24" s="116">
        <v>5</v>
      </c>
      <c r="R24" s="116">
        <v>3</v>
      </c>
      <c r="S24" s="116">
        <v>3</v>
      </c>
      <c r="T24" s="116">
        <v>3</v>
      </c>
      <c r="U24" s="116">
        <v>3</v>
      </c>
      <c r="V24" s="116">
        <v>3</v>
      </c>
      <c r="W24" s="116">
        <f t="shared" si="0"/>
        <v>50</v>
      </c>
      <c r="X24" s="116">
        <v>1</v>
      </c>
      <c r="Y24" s="116"/>
      <c r="Z24" s="116"/>
      <c r="AA24" s="24"/>
      <c r="AB24" s="119"/>
    </row>
    <row r="25" spans="1:28" s="4" customFormat="1" ht="18" x14ac:dyDescent="0.25">
      <c r="A25" s="78">
        <v>3</v>
      </c>
      <c r="B25" s="24">
        <v>68</v>
      </c>
      <c r="C25" s="114">
        <v>10130996258</v>
      </c>
      <c r="D25" s="115" t="s">
        <v>67</v>
      </c>
      <c r="E25" s="138">
        <v>39890</v>
      </c>
      <c r="F25" s="117" t="s">
        <v>43</v>
      </c>
      <c r="G25" s="118" t="s">
        <v>53</v>
      </c>
      <c r="H25" s="116">
        <v>3</v>
      </c>
      <c r="I25" s="116">
        <v>2</v>
      </c>
      <c r="J25" s="116">
        <v>3</v>
      </c>
      <c r="K25" s="116">
        <v>2</v>
      </c>
      <c r="L25" s="116">
        <v>3</v>
      </c>
      <c r="M25" s="116">
        <v>2</v>
      </c>
      <c r="N25" s="116">
        <v>2</v>
      </c>
      <c r="O25" s="116">
        <v>2</v>
      </c>
      <c r="P25" s="116">
        <v>2</v>
      </c>
      <c r="Q25" s="116">
        <v>2</v>
      </c>
      <c r="R25" s="116">
        <v>2</v>
      </c>
      <c r="S25" s="116">
        <v>2</v>
      </c>
      <c r="T25" s="116">
        <v>2</v>
      </c>
      <c r="U25" s="116">
        <v>2</v>
      </c>
      <c r="V25" s="116">
        <v>2</v>
      </c>
      <c r="W25" s="116">
        <f t="shared" si="0"/>
        <v>33</v>
      </c>
      <c r="X25" s="116">
        <v>3</v>
      </c>
      <c r="Y25" s="116"/>
      <c r="Z25" s="116"/>
      <c r="AA25" s="24"/>
      <c r="AB25" s="119"/>
    </row>
    <row r="26" spans="1:28" s="4" customFormat="1" ht="18" x14ac:dyDescent="0.25">
      <c r="A26" s="78">
        <v>4</v>
      </c>
      <c r="B26" s="24">
        <v>64</v>
      </c>
      <c r="C26" s="114">
        <v>10142055268</v>
      </c>
      <c r="D26" s="115" t="s">
        <v>68</v>
      </c>
      <c r="E26" s="138">
        <v>39565</v>
      </c>
      <c r="F26" s="117" t="s">
        <v>33</v>
      </c>
      <c r="G26" s="118" t="s">
        <v>53</v>
      </c>
      <c r="H26" s="116">
        <v>2</v>
      </c>
      <c r="I26" s="116"/>
      <c r="J26" s="116"/>
      <c r="K26" s="116">
        <v>1</v>
      </c>
      <c r="L26" s="116">
        <v>1</v>
      </c>
      <c r="M26" s="116">
        <v>1</v>
      </c>
      <c r="N26" s="116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f t="shared" si="0"/>
        <v>14</v>
      </c>
      <c r="X26" s="116">
        <v>5</v>
      </c>
      <c r="Y26" s="116"/>
      <c r="Z26" s="116"/>
      <c r="AA26" s="24"/>
      <c r="AB26" s="119"/>
    </row>
    <row r="27" spans="1:28" s="4" customFormat="1" ht="18" x14ac:dyDescent="0.25">
      <c r="A27" s="78">
        <v>5</v>
      </c>
      <c r="B27" s="24">
        <v>66</v>
      </c>
      <c r="C27" s="114">
        <v>10119972109</v>
      </c>
      <c r="D27" s="115" t="s">
        <v>65</v>
      </c>
      <c r="E27" s="138">
        <v>39525</v>
      </c>
      <c r="F27" s="117" t="s">
        <v>33</v>
      </c>
      <c r="G27" s="118" t="s">
        <v>53</v>
      </c>
      <c r="H27" s="116">
        <v>5</v>
      </c>
      <c r="I27" s="116">
        <v>1</v>
      </c>
      <c r="J27" s="116">
        <v>1</v>
      </c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40">
        <f t="shared" si="0"/>
        <v>7</v>
      </c>
      <c r="X27" s="116">
        <v>4</v>
      </c>
      <c r="Y27" s="116"/>
      <c r="Z27" s="116"/>
      <c r="AA27" s="24"/>
      <c r="AB27" s="119"/>
    </row>
    <row r="28" spans="1:28" s="4" customFormat="1" ht="18" x14ac:dyDescent="0.25">
      <c r="A28" s="78">
        <v>6</v>
      </c>
      <c r="B28" s="24">
        <v>77</v>
      </c>
      <c r="C28" s="114">
        <v>10113497761</v>
      </c>
      <c r="D28" s="115" t="s">
        <v>66</v>
      </c>
      <c r="E28" s="138">
        <v>39114</v>
      </c>
      <c r="F28" s="117" t="s">
        <v>33</v>
      </c>
      <c r="G28" s="118" t="s">
        <v>54</v>
      </c>
      <c r="H28" s="116">
        <v>1</v>
      </c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40">
        <f t="shared" si="0"/>
        <v>1</v>
      </c>
      <c r="X28" s="116">
        <v>6</v>
      </c>
      <c r="Y28" s="116"/>
      <c r="Z28" s="116"/>
      <c r="AA28" s="24"/>
      <c r="AB28" s="119"/>
    </row>
    <row r="29" spans="1:28" s="4" customFormat="1" ht="18" x14ac:dyDescent="0.25">
      <c r="A29" s="78" t="s">
        <v>87</v>
      </c>
      <c r="B29" s="24">
        <v>70</v>
      </c>
      <c r="C29" s="114">
        <v>10142218047</v>
      </c>
      <c r="D29" s="115" t="s">
        <v>82</v>
      </c>
      <c r="E29" s="138">
        <v>40035</v>
      </c>
      <c r="F29" s="117" t="s">
        <v>43</v>
      </c>
      <c r="G29" s="118" t="s">
        <v>53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40"/>
      <c r="X29" s="116">
        <v>7</v>
      </c>
      <c r="Y29" s="116"/>
      <c r="Z29" s="116"/>
      <c r="AA29" s="24"/>
      <c r="AB29" s="119"/>
    </row>
    <row r="30" spans="1:28" s="4" customFormat="1" ht="18" x14ac:dyDescent="0.25">
      <c r="A30" s="78" t="s">
        <v>87</v>
      </c>
      <c r="B30" s="24">
        <v>72</v>
      </c>
      <c r="C30" s="114">
        <v>10137456660</v>
      </c>
      <c r="D30" s="115" t="s">
        <v>98</v>
      </c>
      <c r="E30" s="138">
        <v>40115</v>
      </c>
      <c r="F30" s="117" t="s">
        <v>41</v>
      </c>
      <c r="G30" s="118" t="s">
        <v>53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40"/>
      <c r="X30" s="116">
        <v>8</v>
      </c>
      <c r="Y30" s="116"/>
      <c r="Z30" s="116"/>
      <c r="AA30" s="24"/>
      <c r="AB30" s="119"/>
    </row>
    <row r="31" spans="1:28" s="4" customFormat="1" ht="18" x14ac:dyDescent="0.25">
      <c r="A31" s="78" t="s">
        <v>87</v>
      </c>
      <c r="B31" s="24">
        <v>69</v>
      </c>
      <c r="C31" s="114">
        <v>10128503459</v>
      </c>
      <c r="D31" s="115" t="s">
        <v>84</v>
      </c>
      <c r="E31" s="138">
        <v>40028</v>
      </c>
      <c r="F31" s="117" t="s">
        <v>43</v>
      </c>
      <c r="G31" s="118" t="s">
        <v>53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40"/>
      <c r="X31" s="116">
        <v>9</v>
      </c>
      <c r="Y31" s="116"/>
      <c r="Z31" s="116"/>
      <c r="AA31" s="24"/>
      <c r="AB31" s="119"/>
    </row>
    <row r="32" spans="1:28" s="4" customFormat="1" ht="18" x14ac:dyDescent="0.25">
      <c r="A32" s="78" t="s">
        <v>87</v>
      </c>
      <c r="B32" s="24">
        <v>67</v>
      </c>
      <c r="C32" s="114">
        <v>10128815576</v>
      </c>
      <c r="D32" s="115" t="s">
        <v>71</v>
      </c>
      <c r="E32" s="138">
        <v>39699</v>
      </c>
      <c r="F32" s="117" t="s">
        <v>43</v>
      </c>
      <c r="G32" s="118" t="s">
        <v>53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40"/>
      <c r="X32" s="116"/>
      <c r="Y32" s="116"/>
      <c r="Z32" s="116"/>
      <c r="AA32" s="24"/>
      <c r="AB32" s="119"/>
    </row>
    <row r="33" spans="1:28" s="4" customFormat="1" ht="18" x14ac:dyDescent="0.25">
      <c r="A33" s="78" t="s">
        <v>87</v>
      </c>
      <c r="B33" s="24">
        <v>78</v>
      </c>
      <c r="C33" s="114">
        <v>10144993964</v>
      </c>
      <c r="D33" s="115" t="s">
        <v>99</v>
      </c>
      <c r="E33" s="138">
        <v>40287</v>
      </c>
      <c r="F33" s="117" t="s">
        <v>43</v>
      </c>
      <c r="G33" s="118" t="s">
        <v>54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40"/>
      <c r="X33" s="116"/>
      <c r="Y33" s="116"/>
      <c r="Z33" s="116"/>
      <c r="AA33" s="24"/>
      <c r="AB33" s="119"/>
    </row>
    <row r="34" spans="1:28" s="4" customFormat="1" ht="18" x14ac:dyDescent="0.25">
      <c r="A34" s="78" t="s">
        <v>87</v>
      </c>
      <c r="B34" s="24">
        <v>74</v>
      </c>
      <c r="C34" s="114">
        <v>10055094768</v>
      </c>
      <c r="D34" s="115" t="s">
        <v>86</v>
      </c>
      <c r="E34" s="138">
        <v>40007</v>
      </c>
      <c r="F34" s="117" t="s">
        <v>43</v>
      </c>
      <c r="G34" s="118" t="s">
        <v>53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40"/>
      <c r="X34" s="116"/>
      <c r="Y34" s="116"/>
      <c r="Z34" s="116"/>
      <c r="AA34" s="24"/>
      <c r="AB34" s="119"/>
    </row>
    <row r="35" spans="1:28" s="4" customFormat="1" ht="18" x14ac:dyDescent="0.25">
      <c r="A35" s="78" t="s">
        <v>85</v>
      </c>
      <c r="B35" s="24">
        <v>60</v>
      </c>
      <c r="C35" s="114">
        <v>10116980970</v>
      </c>
      <c r="D35" s="115" t="s">
        <v>70</v>
      </c>
      <c r="E35" s="138">
        <v>39298</v>
      </c>
      <c r="F35" s="117" t="s">
        <v>33</v>
      </c>
      <c r="G35" s="118" t="s">
        <v>53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40"/>
      <c r="X35" s="116"/>
      <c r="Y35" s="116"/>
      <c r="Z35" s="116"/>
      <c r="AA35" s="24"/>
      <c r="AB35" s="119"/>
    </row>
    <row r="36" spans="1:28" s="4" customFormat="1" ht="18" x14ac:dyDescent="0.25">
      <c r="A36" s="78" t="s">
        <v>85</v>
      </c>
      <c r="B36" s="24">
        <v>63</v>
      </c>
      <c r="C36" s="114">
        <v>10116809808</v>
      </c>
      <c r="D36" s="115" t="s">
        <v>69</v>
      </c>
      <c r="E36" s="138">
        <v>39733</v>
      </c>
      <c r="F36" s="117" t="s">
        <v>33</v>
      </c>
      <c r="G36" s="118" t="s">
        <v>53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40"/>
      <c r="X36" s="116"/>
      <c r="Y36" s="116"/>
      <c r="Z36" s="116"/>
      <c r="AA36" s="24"/>
      <c r="AB36" s="119"/>
    </row>
    <row r="37" spans="1:28" s="4" customFormat="1" ht="18" x14ac:dyDescent="0.25">
      <c r="A37" s="78" t="s">
        <v>85</v>
      </c>
      <c r="B37" s="24">
        <v>65</v>
      </c>
      <c r="C37" s="114">
        <v>10141963928</v>
      </c>
      <c r="D37" s="115" t="s">
        <v>72</v>
      </c>
      <c r="E37" s="138">
        <v>39547</v>
      </c>
      <c r="F37" s="117" t="s">
        <v>41</v>
      </c>
      <c r="G37" s="118" t="s">
        <v>53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40"/>
      <c r="X37" s="116"/>
      <c r="Y37" s="116"/>
      <c r="Z37" s="116"/>
      <c r="AA37" s="24"/>
      <c r="AB37" s="119"/>
    </row>
    <row r="38" spans="1:28" s="4" customFormat="1" ht="18" x14ac:dyDescent="0.25">
      <c r="A38" s="78" t="s">
        <v>85</v>
      </c>
      <c r="B38" s="24">
        <v>71</v>
      </c>
      <c r="C38" s="114">
        <v>10142216330</v>
      </c>
      <c r="D38" s="115" t="s">
        <v>83</v>
      </c>
      <c r="E38" s="138">
        <v>40094</v>
      </c>
      <c r="F38" s="117" t="s">
        <v>43</v>
      </c>
      <c r="G38" s="118" t="s">
        <v>53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40"/>
      <c r="X38" s="116"/>
      <c r="Y38" s="116"/>
      <c r="Z38" s="116"/>
      <c r="AA38" s="24"/>
      <c r="AB38" s="119"/>
    </row>
    <row r="39" spans="1:28" s="4" customFormat="1" ht="18" x14ac:dyDescent="0.25">
      <c r="A39" s="78" t="s">
        <v>85</v>
      </c>
      <c r="B39" s="24">
        <v>73</v>
      </c>
      <c r="C39" s="114">
        <v>10055095374</v>
      </c>
      <c r="D39" s="115" t="s">
        <v>81</v>
      </c>
      <c r="E39" s="138">
        <v>39934</v>
      </c>
      <c r="F39" s="117" t="s">
        <v>41</v>
      </c>
      <c r="G39" s="118" t="s">
        <v>53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40"/>
      <c r="X39" s="116"/>
      <c r="Y39" s="116"/>
      <c r="Z39" s="116"/>
      <c r="AA39" s="24"/>
      <c r="AB39" s="119"/>
    </row>
    <row r="40" spans="1:28" s="4" customFormat="1" ht="18" x14ac:dyDescent="0.25">
      <c r="A40" s="78" t="s">
        <v>85</v>
      </c>
      <c r="B40" s="24">
        <v>75</v>
      </c>
      <c r="C40" s="114">
        <v>10120100312</v>
      </c>
      <c r="D40" s="115" t="s">
        <v>80</v>
      </c>
      <c r="E40" s="138">
        <v>40249</v>
      </c>
      <c r="F40" s="117" t="s">
        <v>41</v>
      </c>
      <c r="G40" s="118" t="s">
        <v>53</v>
      </c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40"/>
      <c r="X40" s="116"/>
      <c r="Y40" s="116"/>
      <c r="Z40" s="116"/>
      <c r="AA40" s="24"/>
      <c r="AB40" s="119"/>
    </row>
    <row r="41" spans="1:28" s="4" customFormat="1" ht="18.600000000000001" thickBot="1" x14ac:dyDescent="0.3">
      <c r="A41" s="89" t="s">
        <v>85</v>
      </c>
      <c r="B41" s="81">
        <v>76</v>
      </c>
      <c r="C41" s="120">
        <v>10144617785</v>
      </c>
      <c r="D41" s="121" t="s">
        <v>100</v>
      </c>
      <c r="E41" s="139">
        <v>40399</v>
      </c>
      <c r="F41" s="123" t="s">
        <v>43</v>
      </c>
      <c r="G41" s="124" t="s">
        <v>53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41"/>
      <c r="X41" s="122"/>
      <c r="Y41" s="122"/>
      <c r="Z41" s="122"/>
      <c r="AA41" s="81"/>
      <c r="AB41" s="125"/>
    </row>
    <row r="42" spans="1:28" ht="8.25" customHeight="1" thickTop="1" thickBot="1" x14ac:dyDescent="0.3">
      <c r="A42" s="110"/>
      <c r="B42" s="111"/>
      <c r="C42" s="111"/>
      <c r="D42" s="110"/>
      <c r="E42" s="112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</row>
    <row r="43" spans="1:28" ht="15" thickTop="1" x14ac:dyDescent="0.25">
      <c r="A43" s="213" t="s">
        <v>5</v>
      </c>
      <c r="B43" s="189"/>
      <c r="C43" s="189"/>
      <c r="D43" s="189"/>
      <c r="E43" s="189"/>
      <c r="F43" s="189"/>
      <c r="G43" s="189"/>
      <c r="H43" s="189" t="s">
        <v>6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90"/>
    </row>
    <row r="44" spans="1:28" ht="14.4" x14ac:dyDescent="0.25">
      <c r="A44" s="90" t="s">
        <v>93</v>
      </c>
      <c r="B44" s="17"/>
      <c r="C44" s="126"/>
      <c r="D44" s="17"/>
      <c r="E44" s="127"/>
      <c r="F44" s="17"/>
      <c r="G44" s="53"/>
      <c r="X44" s="33" t="s">
        <v>34</v>
      </c>
      <c r="Y44" s="88">
        <v>2</v>
      </c>
      <c r="Z44" s="142"/>
      <c r="AA44" s="44" t="s">
        <v>32</v>
      </c>
      <c r="AB44" s="52">
        <f>COUNTIF(F2:F41,"ЗМС")</f>
        <v>0</v>
      </c>
    </row>
    <row r="45" spans="1:28" ht="14.4" x14ac:dyDescent="0.25">
      <c r="A45" s="137" t="s">
        <v>94</v>
      </c>
      <c r="B45" s="128"/>
      <c r="C45" s="129"/>
      <c r="D45" s="128"/>
      <c r="E45" s="130"/>
      <c r="F45" s="128"/>
      <c r="G45" s="55"/>
      <c r="X45" s="34" t="s">
        <v>27</v>
      </c>
      <c r="Y45" s="88">
        <f>Y46+Y50</f>
        <v>19</v>
      </c>
      <c r="Z45" s="143"/>
      <c r="AA45" s="44" t="s">
        <v>21</v>
      </c>
      <c r="AB45" s="52">
        <f>COUNTIF(F2:F41,"МСМК")</f>
        <v>0</v>
      </c>
    </row>
    <row r="46" spans="1:28" ht="14.4" x14ac:dyDescent="0.25">
      <c r="A46" s="137" t="s">
        <v>88</v>
      </c>
      <c r="B46" s="128"/>
      <c r="C46" s="128"/>
      <c r="D46" s="128"/>
      <c r="E46" s="130"/>
      <c r="F46" s="128"/>
      <c r="G46" s="55"/>
      <c r="X46" s="34" t="s">
        <v>28</v>
      </c>
      <c r="Y46" s="88">
        <f>Y47+Y48+Y49</f>
        <v>12</v>
      </c>
      <c r="Z46" s="143"/>
      <c r="AA46" s="44" t="s">
        <v>24</v>
      </c>
      <c r="AB46" s="52">
        <f>COUNTIF(F2:F41,"МС")</f>
        <v>0</v>
      </c>
    </row>
    <row r="47" spans="1:28" ht="14.4" x14ac:dyDescent="0.25">
      <c r="A47" s="137" t="s">
        <v>89</v>
      </c>
      <c r="B47" s="128"/>
      <c r="C47" s="128"/>
      <c r="D47" s="128"/>
      <c r="E47" s="130"/>
      <c r="F47" s="128"/>
      <c r="G47" s="55"/>
      <c r="X47" s="34" t="s">
        <v>29</v>
      </c>
      <c r="Y47" s="88">
        <f>COUNT(A8:A70)</f>
        <v>6</v>
      </c>
      <c r="Z47" s="143"/>
      <c r="AA47" s="44" t="s">
        <v>33</v>
      </c>
      <c r="AB47" s="52">
        <f>COUNTIF(F2:F41,"КМС")</f>
        <v>7</v>
      </c>
    </row>
    <row r="48" spans="1:28" ht="14.4" x14ac:dyDescent="0.25">
      <c r="A48" s="132"/>
      <c r="B48" s="1"/>
      <c r="D48" s="128"/>
      <c r="E48" s="130"/>
      <c r="F48" s="128"/>
      <c r="G48" s="55"/>
      <c r="X48" s="34" t="s">
        <v>30</v>
      </c>
      <c r="Y48" s="88">
        <f>COUNTIF(A8:A69,"НФ")</f>
        <v>6</v>
      </c>
      <c r="Z48" s="143"/>
      <c r="AA48" s="44" t="s">
        <v>41</v>
      </c>
      <c r="AB48" s="52">
        <f>COUNTIF(F2:F41,"1 СР")</f>
        <v>4</v>
      </c>
    </row>
    <row r="49" spans="1:28" ht="14.4" x14ac:dyDescent="0.25">
      <c r="A49" s="131"/>
      <c r="B49" s="128"/>
      <c r="C49" s="128"/>
      <c r="D49" s="128"/>
      <c r="E49" s="130"/>
      <c r="F49" s="128"/>
      <c r="G49" s="55"/>
      <c r="X49" s="34" t="s">
        <v>35</v>
      </c>
      <c r="Y49" s="88">
        <f>COUNTIF(A8:A69,"ДСКВ")</f>
        <v>0</v>
      </c>
      <c r="Z49" s="143"/>
      <c r="AA49" s="44" t="s">
        <v>43</v>
      </c>
      <c r="AB49" s="52">
        <f>COUNTIF(F2:F41,"2 СР")</f>
        <v>8</v>
      </c>
    </row>
    <row r="50" spans="1:28" ht="14.4" x14ac:dyDescent="0.25">
      <c r="A50" s="133"/>
      <c r="B50" s="11"/>
      <c r="C50" s="11"/>
      <c r="D50" s="128"/>
      <c r="E50" s="130"/>
      <c r="F50" s="128"/>
      <c r="G50" s="55"/>
      <c r="W50" s="57"/>
      <c r="X50" s="34" t="s">
        <v>31</v>
      </c>
      <c r="Y50" s="88">
        <f>COUNTIF(A9:A70,"НС")</f>
        <v>7</v>
      </c>
      <c r="Z50" s="144"/>
      <c r="AA50" s="44" t="s">
        <v>46</v>
      </c>
      <c r="AB50" s="52">
        <f>COUNTIF(F1:F41,"3 СР")</f>
        <v>0</v>
      </c>
    </row>
    <row r="51" spans="1:28" ht="4.5" customHeight="1" x14ac:dyDescent="0.25">
      <c r="A51" s="134"/>
      <c r="B51" s="13"/>
      <c r="C51" s="13"/>
      <c r="D51" s="8"/>
      <c r="E51" s="13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AA51" s="8"/>
      <c r="AB51" s="136"/>
    </row>
    <row r="52" spans="1:28" ht="15.6" x14ac:dyDescent="0.25">
      <c r="A52" s="214" t="s">
        <v>3</v>
      </c>
      <c r="B52" s="173"/>
      <c r="C52" s="173"/>
      <c r="D52" s="173"/>
      <c r="E52" s="173"/>
      <c r="F52" s="173" t="s">
        <v>12</v>
      </c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54"/>
      <c r="X52" s="173" t="s">
        <v>4</v>
      </c>
      <c r="Y52" s="173"/>
      <c r="Z52" s="173"/>
      <c r="AA52" s="173"/>
      <c r="AB52" s="174"/>
    </row>
    <row r="53" spans="1:28" x14ac:dyDescent="0.25">
      <c r="A53" s="215"/>
      <c r="B53" s="163"/>
      <c r="C53" s="163"/>
      <c r="D53" s="163"/>
      <c r="E53" s="163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55"/>
      <c r="X53" s="175"/>
      <c r="Y53" s="175"/>
      <c r="Z53" s="175"/>
      <c r="AA53" s="175"/>
      <c r="AB53" s="176"/>
    </row>
    <row r="54" spans="1:28" x14ac:dyDescent="0.25">
      <c r="A54" s="156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3"/>
    </row>
    <row r="55" spans="1:28" x14ac:dyDescent="0.25">
      <c r="A55" s="156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3"/>
    </row>
    <row r="56" spans="1:28" x14ac:dyDescent="0.25">
      <c r="A56" s="156"/>
      <c r="D56" s="150"/>
      <c r="E56" s="6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3"/>
    </row>
    <row r="57" spans="1:28" x14ac:dyDescent="0.25">
      <c r="A57" s="156"/>
      <c r="D57" s="150"/>
      <c r="E57" s="6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3"/>
    </row>
    <row r="58" spans="1:28" ht="16.2" thickBot="1" x14ac:dyDescent="0.3">
      <c r="A58" s="212"/>
      <c r="B58" s="167"/>
      <c r="C58" s="167"/>
      <c r="D58" s="167"/>
      <c r="E58" s="167"/>
      <c r="F58" s="167" t="str">
        <f>G17</f>
        <v>ЕЛИФЕРОВ А. В.  (ВК, г. ВОРОНЕЖ)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52"/>
      <c r="X58" s="167" t="str">
        <f>G18</f>
        <v>АГАПОВА И.А. (1К, г. ВОРОНЕЖ)</v>
      </c>
      <c r="Y58" s="167"/>
      <c r="Z58" s="167"/>
      <c r="AA58" s="167"/>
      <c r="AB58" s="168"/>
    </row>
    <row r="59" spans="1:28" ht="14.4" thickTop="1" x14ac:dyDescent="0.25"/>
    <row r="71" spans="1:33" s="150" customFormat="1" x14ac:dyDescent="0.25">
      <c r="A71" s="32"/>
      <c r="D71" s="1"/>
      <c r="E71" s="6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50" customFormat="1" x14ac:dyDescent="0.25">
      <c r="A72" s="32"/>
      <c r="D72" s="1"/>
      <c r="E72" s="6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50" customFormat="1" x14ac:dyDescent="0.25">
      <c r="A73" s="32"/>
      <c r="D73" s="1"/>
      <c r="E73" s="6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50" customFormat="1" x14ac:dyDescent="0.25">
      <c r="A74" s="32"/>
      <c r="D74" s="1"/>
      <c r="E74" s="6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50" customFormat="1" x14ac:dyDescent="0.25">
      <c r="A75" s="33"/>
      <c r="D75" s="1"/>
      <c r="E75" s="6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</sheetData>
  <mergeCells count="39">
    <mergeCell ref="A58:E58"/>
    <mergeCell ref="F58:V58"/>
    <mergeCell ref="X58:AB58"/>
    <mergeCell ref="A43:G43"/>
    <mergeCell ref="H43:AB43"/>
    <mergeCell ref="A52:E52"/>
    <mergeCell ref="F52:V52"/>
    <mergeCell ref="X52:AB52"/>
    <mergeCell ref="A53:E53"/>
    <mergeCell ref="F53:V53"/>
    <mergeCell ref="X53:AB53"/>
    <mergeCell ref="AB21:AB22"/>
    <mergeCell ref="A15:G15"/>
    <mergeCell ref="H15:AB15"/>
    <mergeCell ref="A21:A22"/>
    <mergeCell ref="B21:B22"/>
    <mergeCell ref="C21:C22"/>
    <mergeCell ref="D21:D22"/>
    <mergeCell ref="E21:E22"/>
    <mergeCell ref="F21:F22"/>
    <mergeCell ref="G21:G22"/>
    <mergeCell ref="H21:V21"/>
    <mergeCell ref="W21:W22"/>
    <mergeCell ref="X21:X22"/>
    <mergeCell ref="Y21:Y22"/>
    <mergeCell ref="Z21:Z22"/>
    <mergeCell ref="AA21:AA22"/>
    <mergeCell ref="A12:AB12"/>
    <mergeCell ref="A1:AB1"/>
    <mergeCell ref="A2:AB2"/>
    <mergeCell ref="A3:AB3"/>
    <mergeCell ref="A4:AB4"/>
    <mergeCell ref="A5:AB5"/>
    <mergeCell ref="A6:AB6"/>
    <mergeCell ref="A7:AB7"/>
    <mergeCell ref="A8:AB8"/>
    <mergeCell ref="A9:AB9"/>
    <mergeCell ref="A10:AB10"/>
    <mergeCell ref="A11:AB11"/>
  </mergeCells>
  <conditionalFormatting sqref="W52:W1048576 W1:W20 X21:Z21 X22 W42:W4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C843-81A4-4DFC-8BBF-93557FC3DE2A}">
  <dimension ref="A1"/>
  <sheetViews>
    <sheetView topLeftCell="A4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инд гонка девушки 15-16</vt:lpstr>
      <vt:lpstr>критериум девушки 15-16</vt:lpstr>
      <vt:lpstr>Лист1</vt:lpstr>
      <vt:lpstr>'инд гонка девушки 15-16'!Заголовки_для_печати</vt:lpstr>
      <vt:lpstr>'инд гонка девушки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2023-10-04T12:55:59Z</dcterms:modified>
</cp:coreProperties>
</file>