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Мой диск\соревнования 2024\трек\март 01-06 ЧР КР ПР ВС\Рабочая\"/>
    </mc:Choice>
  </mc:AlternateContent>
  <xr:revisionPtr revIDLastSave="0" documentId="13_ncr:1_{9C2E2A65-813F-4071-8FE4-4FB18332171F}" xr6:coauthVersionLast="47" xr6:coauthVersionMax="47" xr10:uidLastSave="{00000000-0000-0000-0000-000000000000}"/>
  <bookViews>
    <workbookView xWindow="-110" yWindow="-110" windowWidth="19420" windowHeight="10300" xr2:uid="{519BEC7D-A817-486B-8360-D11904D743CE}"/>
  </bookViews>
  <sheets>
    <sheet name="пара финал Ю-ки" sheetId="10" r:id="rId1"/>
    <sheet name="пара финал Ю" sheetId="9" r:id="rId2"/>
    <sheet name="пар 2км-фин Ю-ки 19-22" sheetId="8" r:id="rId3"/>
    <sheet name="пар 2км-фин Ю-ки17-18 " sheetId="7" r:id="rId4"/>
    <sheet name="пар 3км-фин Ю19-22" sheetId="6" r:id="rId5"/>
    <sheet name="пар 3км-фин Ю17-18 " sheetId="5" r:id="rId6"/>
    <sheet name="Финал ком.Ю19-22" sheetId="4" r:id="rId7"/>
    <sheet name="Финал ком.Ю17-18" sheetId="3" r:id="rId8"/>
    <sheet name="Финал ком.Ю-ки19-22" sheetId="2" r:id="rId9"/>
    <sheet name="Финал ком.Ю-ки17-18" sheetId="1" r:id="rId10"/>
  </sheets>
  <externalReferences>
    <externalReference r:id="rId11"/>
  </externalReferences>
  <definedNames>
    <definedName name="_xlnm.Print_Titles" localSheetId="1">'пара финал Ю'!$23:$23</definedName>
    <definedName name="_xlnm.Print_Titles" localSheetId="0">'пара финал Ю-ки'!$23:$23</definedName>
    <definedName name="_xlnm.Print_Area" localSheetId="2">'пар 2км-фин Ю-ки 19-22'!$A$1:$L$53</definedName>
    <definedName name="_xlnm.Print_Area" localSheetId="3">'пар 2км-фин Ю-ки17-18 '!$A$1:$L$61</definedName>
    <definedName name="_xlnm.Print_Area" localSheetId="5">'пар 3км-фин Ю17-18 '!$A$1:$M$55</definedName>
    <definedName name="_xlnm.Print_Area" localSheetId="4">'пар 3км-фин Ю19-22'!$A$1:$M$55</definedName>
    <definedName name="_xlnm.Print_Area" localSheetId="1">'пара финал Ю'!$A$1:$M$66</definedName>
    <definedName name="_xlnm.Print_Area" localSheetId="0">'пара финал Ю-ки'!$A$1:$M$66</definedName>
    <definedName name="_xlnm.Print_Area" localSheetId="7">'Финал ком.Ю17-18'!$A$1:$M$56</definedName>
    <definedName name="_xlnm.Print_Area" localSheetId="6">'Финал ком.Ю19-22'!$A$1:$M$52</definedName>
    <definedName name="_xlnm.Print_Area" localSheetId="9">'Финал ком.Ю-ки17-18'!$A$1:$M$68</definedName>
    <definedName name="_xlnm.Print_Area" localSheetId="8">'Финал ком.Ю-ки19-22'!$A$1:$M$56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6" i="10" l="1"/>
  <c r="H66" i="10"/>
  <c r="E66" i="10"/>
  <c r="A66" i="10"/>
  <c r="K61" i="10"/>
  <c r="H61" i="10"/>
  <c r="E61" i="10"/>
  <c r="A61" i="10"/>
  <c r="H59" i="10"/>
  <c r="H58" i="10"/>
  <c r="H57" i="10"/>
  <c r="H56" i="10"/>
  <c r="H55" i="10"/>
  <c r="G50" i="10"/>
  <c r="F50" i="10"/>
  <c r="E50" i="10"/>
  <c r="D50" i="10"/>
  <c r="C50" i="10"/>
  <c r="G49" i="10"/>
  <c r="F49" i="10"/>
  <c r="E49" i="10"/>
  <c r="D49" i="10"/>
  <c r="C49" i="10"/>
  <c r="G48" i="10"/>
  <c r="F48" i="10"/>
  <c r="E48" i="10"/>
  <c r="D48" i="10"/>
  <c r="C48" i="10"/>
  <c r="J47" i="10"/>
  <c r="G47" i="10"/>
  <c r="F47" i="10"/>
  <c r="E47" i="10"/>
  <c r="D47" i="10"/>
  <c r="C47" i="10"/>
  <c r="G46" i="10"/>
  <c r="F46" i="10"/>
  <c r="E46" i="10"/>
  <c r="D46" i="10"/>
  <c r="C46" i="10"/>
  <c r="J45" i="10"/>
  <c r="G45" i="10"/>
  <c r="F45" i="10"/>
  <c r="E45" i="10"/>
  <c r="D45" i="10"/>
  <c r="C45" i="10"/>
  <c r="G44" i="10"/>
  <c r="F44" i="10"/>
  <c r="E44" i="10"/>
  <c r="D44" i="10"/>
  <c r="C44" i="10"/>
  <c r="J43" i="10"/>
  <c r="K43" i="10" s="1"/>
  <c r="G43" i="10"/>
  <c r="F43" i="10"/>
  <c r="E43" i="10"/>
  <c r="D43" i="10"/>
  <c r="C43" i="10"/>
  <c r="G42" i="10"/>
  <c r="F42" i="10"/>
  <c r="E42" i="10"/>
  <c r="D42" i="10"/>
  <c r="C42" i="10"/>
  <c r="J41" i="10"/>
  <c r="G41" i="10"/>
  <c r="F41" i="10"/>
  <c r="E41" i="10"/>
  <c r="D41" i="10"/>
  <c r="C41" i="10"/>
  <c r="G40" i="10"/>
  <c r="F40" i="10"/>
  <c r="E40" i="10"/>
  <c r="D40" i="10"/>
  <c r="C40" i="10"/>
  <c r="K39" i="10"/>
  <c r="J39" i="10"/>
  <c r="G39" i="10"/>
  <c r="F39" i="10"/>
  <c r="E39" i="10"/>
  <c r="D39" i="10"/>
  <c r="C39" i="10"/>
  <c r="G38" i="10"/>
  <c r="F38" i="10"/>
  <c r="E38" i="10"/>
  <c r="D38" i="10"/>
  <c r="C38" i="10"/>
  <c r="J37" i="10"/>
  <c r="G37" i="10"/>
  <c r="F37" i="10"/>
  <c r="E37" i="10"/>
  <c r="C37" i="10"/>
  <c r="G36" i="10"/>
  <c r="F36" i="10"/>
  <c r="E36" i="10"/>
  <c r="D36" i="10"/>
  <c r="C36" i="10"/>
  <c r="J35" i="10"/>
  <c r="G35" i="10"/>
  <c r="F35" i="10"/>
  <c r="E35" i="10"/>
  <c r="D35" i="10"/>
  <c r="C35" i="10"/>
  <c r="G34" i="10"/>
  <c r="F34" i="10"/>
  <c r="E34" i="10"/>
  <c r="D34" i="10"/>
  <c r="C34" i="10"/>
  <c r="J33" i="10"/>
  <c r="G33" i="10"/>
  <c r="F33" i="10"/>
  <c r="E33" i="10"/>
  <c r="D33" i="10"/>
  <c r="C33" i="10"/>
  <c r="G32" i="10"/>
  <c r="F32" i="10"/>
  <c r="M55" i="10" s="1"/>
  <c r="E32" i="10"/>
  <c r="D32" i="10"/>
  <c r="C32" i="10"/>
  <c r="J31" i="10"/>
  <c r="G31" i="10"/>
  <c r="F31" i="10"/>
  <c r="E31" i="10"/>
  <c r="D31" i="10"/>
  <c r="C31" i="10"/>
  <c r="G30" i="10"/>
  <c r="F30" i="10"/>
  <c r="E30" i="10"/>
  <c r="D30" i="10"/>
  <c r="C30" i="10"/>
  <c r="J29" i="10"/>
  <c r="K29" i="10" s="1"/>
  <c r="G29" i="10"/>
  <c r="F29" i="10"/>
  <c r="E29" i="10"/>
  <c r="D29" i="10"/>
  <c r="C29" i="10"/>
  <c r="G28" i="10"/>
  <c r="F28" i="10"/>
  <c r="E28" i="10"/>
  <c r="D28" i="10"/>
  <c r="C28" i="10"/>
  <c r="K27" i="10"/>
  <c r="J27" i="10"/>
  <c r="G27" i="10"/>
  <c r="F27" i="10"/>
  <c r="E27" i="10"/>
  <c r="D27" i="10"/>
  <c r="C27" i="10"/>
  <c r="G26" i="10"/>
  <c r="F26" i="10"/>
  <c r="E26" i="10"/>
  <c r="D26" i="10"/>
  <c r="C26" i="10"/>
  <c r="J25" i="10"/>
  <c r="G25" i="10"/>
  <c r="F25" i="10"/>
  <c r="M57" i="10" s="1"/>
  <c r="E25" i="10"/>
  <c r="D25" i="10"/>
  <c r="C25" i="10"/>
  <c r="K66" i="9"/>
  <c r="H66" i="9"/>
  <c r="E66" i="9"/>
  <c r="A66" i="9"/>
  <c r="K61" i="9"/>
  <c r="H61" i="9"/>
  <c r="E61" i="9"/>
  <c r="A61" i="9"/>
  <c r="H59" i="9"/>
  <c r="H58" i="9"/>
  <c r="H57" i="9"/>
  <c r="H56" i="9"/>
  <c r="H55" i="9"/>
  <c r="G50" i="9"/>
  <c r="F50" i="9"/>
  <c r="E50" i="9"/>
  <c r="D50" i="9"/>
  <c r="C50" i="9"/>
  <c r="J49" i="9"/>
  <c r="G49" i="9"/>
  <c r="F49" i="9"/>
  <c r="E49" i="9"/>
  <c r="D49" i="9"/>
  <c r="C49" i="9"/>
  <c r="G48" i="9"/>
  <c r="F48" i="9"/>
  <c r="E48" i="9"/>
  <c r="D48" i="9"/>
  <c r="C48" i="9"/>
  <c r="J47" i="9"/>
  <c r="G47" i="9"/>
  <c r="F47" i="9"/>
  <c r="E47" i="9"/>
  <c r="D47" i="9"/>
  <c r="C47" i="9"/>
  <c r="G46" i="9"/>
  <c r="F46" i="9"/>
  <c r="E46" i="9"/>
  <c r="D46" i="9"/>
  <c r="C46" i="9"/>
  <c r="K45" i="9"/>
  <c r="J45" i="9"/>
  <c r="F45" i="9"/>
  <c r="E45" i="9"/>
  <c r="D45" i="9"/>
  <c r="C45" i="9"/>
  <c r="G44" i="9"/>
  <c r="F44" i="9"/>
  <c r="E44" i="9"/>
  <c r="D44" i="9"/>
  <c r="C44" i="9"/>
  <c r="J43" i="9"/>
  <c r="G43" i="9"/>
  <c r="F43" i="9"/>
  <c r="E43" i="9"/>
  <c r="D43" i="9"/>
  <c r="C43" i="9"/>
  <c r="G42" i="9"/>
  <c r="F42" i="9"/>
  <c r="E42" i="9"/>
  <c r="D42" i="9"/>
  <c r="C42" i="9"/>
  <c r="J41" i="9"/>
  <c r="G41" i="9"/>
  <c r="F41" i="9"/>
  <c r="E41" i="9"/>
  <c r="D41" i="9"/>
  <c r="C41" i="9"/>
  <c r="G40" i="9"/>
  <c r="F40" i="9"/>
  <c r="E40" i="9"/>
  <c r="D40" i="9"/>
  <c r="C40" i="9"/>
  <c r="K39" i="9"/>
  <c r="J39" i="9"/>
  <c r="G39" i="9"/>
  <c r="F39" i="9"/>
  <c r="E39" i="9"/>
  <c r="D39" i="9"/>
  <c r="C39" i="9"/>
  <c r="G38" i="9"/>
  <c r="F38" i="9"/>
  <c r="E38" i="9"/>
  <c r="D38" i="9"/>
  <c r="C38" i="9"/>
  <c r="J37" i="9"/>
  <c r="G37" i="9"/>
  <c r="F37" i="9"/>
  <c r="E37" i="9"/>
  <c r="D37" i="9"/>
  <c r="C37" i="9"/>
  <c r="G36" i="9"/>
  <c r="F36" i="9"/>
  <c r="E36" i="9"/>
  <c r="D36" i="9"/>
  <c r="C36" i="9"/>
  <c r="J35" i="9"/>
  <c r="G35" i="9"/>
  <c r="F35" i="9"/>
  <c r="E35" i="9"/>
  <c r="D35" i="9"/>
  <c r="C35" i="9"/>
  <c r="G34" i="9"/>
  <c r="F34" i="9"/>
  <c r="E34" i="9"/>
  <c r="D34" i="9"/>
  <c r="C34" i="9"/>
  <c r="K33" i="9"/>
  <c r="J33" i="9"/>
  <c r="G33" i="9"/>
  <c r="F33" i="9"/>
  <c r="E33" i="9"/>
  <c r="D33" i="9"/>
  <c r="C33" i="9"/>
  <c r="G32" i="9"/>
  <c r="F32" i="9"/>
  <c r="E32" i="9"/>
  <c r="D32" i="9"/>
  <c r="C32" i="9"/>
  <c r="J31" i="9"/>
  <c r="G31" i="9"/>
  <c r="F31" i="9"/>
  <c r="E31" i="9"/>
  <c r="D31" i="9"/>
  <c r="C31" i="9"/>
  <c r="G30" i="9"/>
  <c r="F30" i="9"/>
  <c r="E30" i="9"/>
  <c r="D30" i="9"/>
  <c r="C30" i="9"/>
  <c r="J29" i="9"/>
  <c r="G29" i="9"/>
  <c r="F29" i="9"/>
  <c r="E29" i="9"/>
  <c r="D29" i="9"/>
  <c r="C29" i="9"/>
  <c r="G28" i="9"/>
  <c r="F28" i="9"/>
  <c r="E28" i="9"/>
  <c r="D28" i="9"/>
  <c r="C28" i="9"/>
  <c r="J27" i="9"/>
  <c r="G27" i="9"/>
  <c r="F27" i="9"/>
  <c r="E27" i="9"/>
  <c r="D27" i="9"/>
  <c r="C27" i="9"/>
  <c r="G26" i="9"/>
  <c r="F26" i="9"/>
  <c r="M55" i="9" s="1"/>
  <c r="E26" i="9"/>
  <c r="D26" i="9"/>
  <c r="C26" i="9"/>
  <c r="J25" i="9"/>
  <c r="G25" i="9"/>
  <c r="F25" i="9"/>
  <c r="M57" i="9" s="1"/>
  <c r="E25" i="9"/>
  <c r="D25" i="9"/>
  <c r="C25" i="9"/>
  <c r="I53" i="8"/>
  <c r="G53" i="8"/>
  <c r="D53" i="8"/>
  <c r="A53" i="8"/>
  <c r="I48" i="8"/>
  <c r="G48" i="8"/>
  <c r="D48" i="8"/>
  <c r="A48" i="8"/>
  <c r="H46" i="8"/>
  <c r="H45" i="8"/>
  <c r="L44" i="8"/>
  <c r="H44" i="8"/>
  <c r="H43" i="8"/>
  <c r="H42" i="8"/>
  <c r="G37" i="8"/>
  <c r="F37" i="8"/>
  <c r="E37" i="8"/>
  <c r="D37" i="8"/>
  <c r="C37" i="8"/>
  <c r="G36" i="8"/>
  <c r="F36" i="8"/>
  <c r="E36" i="8"/>
  <c r="D36" i="8"/>
  <c r="C36" i="8"/>
  <c r="F35" i="8"/>
  <c r="E35" i="8"/>
  <c r="D35" i="8"/>
  <c r="C35" i="8"/>
  <c r="G34" i="8"/>
  <c r="F34" i="8"/>
  <c r="E34" i="8"/>
  <c r="D34" i="8"/>
  <c r="C34" i="8"/>
  <c r="G33" i="8"/>
  <c r="F33" i="8"/>
  <c r="E33" i="8"/>
  <c r="D33" i="8"/>
  <c r="C33" i="8"/>
  <c r="G32" i="8"/>
  <c r="F32" i="8"/>
  <c r="E32" i="8"/>
  <c r="D32" i="8"/>
  <c r="C32" i="8"/>
  <c r="G31" i="8"/>
  <c r="F31" i="8"/>
  <c r="E31" i="8"/>
  <c r="D31" i="8"/>
  <c r="C31" i="8"/>
  <c r="J30" i="8"/>
  <c r="G30" i="8"/>
  <c r="F30" i="8"/>
  <c r="L41" i="8" s="1"/>
  <c r="E30" i="8"/>
  <c r="D30" i="8"/>
  <c r="C30" i="8"/>
  <c r="G29" i="8"/>
  <c r="F29" i="8"/>
  <c r="E29" i="8"/>
  <c r="D29" i="8"/>
  <c r="C29" i="8"/>
  <c r="J28" i="8"/>
  <c r="G28" i="8"/>
  <c r="F28" i="8"/>
  <c r="L42" i="8" s="1"/>
  <c r="E28" i="8"/>
  <c r="D28" i="8"/>
  <c r="C28" i="8"/>
  <c r="G27" i="8"/>
  <c r="F27" i="8"/>
  <c r="E27" i="8"/>
  <c r="D27" i="8"/>
  <c r="C27" i="8"/>
  <c r="J26" i="8"/>
  <c r="F26" i="8"/>
  <c r="E26" i="8"/>
  <c r="D26" i="8"/>
  <c r="C26" i="8"/>
  <c r="G25" i="8"/>
  <c r="F25" i="8"/>
  <c r="E25" i="8"/>
  <c r="D25" i="8"/>
  <c r="C25" i="8"/>
  <c r="J24" i="8"/>
  <c r="G24" i="8"/>
  <c r="F24" i="8"/>
  <c r="L46" i="8" s="1"/>
  <c r="E24" i="8"/>
  <c r="D24" i="8"/>
  <c r="C24" i="8"/>
  <c r="I61" i="7"/>
  <c r="G61" i="7"/>
  <c r="D61" i="7"/>
  <c r="A61" i="7"/>
  <c r="I56" i="7"/>
  <c r="G56" i="7"/>
  <c r="D56" i="7"/>
  <c r="A56" i="7"/>
  <c r="H54" i="7"/>
  <c r="H53" i="7"/>
  <c r="H52" i="7"/>
  <c r="H51" i="7"/>
  <c r="H50" i="7"/>
  <c r="G45" i="7"/>
  <c r="F45" i="7"/>
  <c r="E45" i="7"/>
  <c r="D45" i="7"/>
  <c r="C45" i="7"/>
  <c r="G44" i="7"/>
  <c r="F44" i="7"/>
  <c r="E44" i="7"/>
  <c r="D44" i="7"/>
  <c r="C44" i="7"/>
  <c r="G43" i="7"/>
  <c r="F43" i="7"/>
  <c r="E43" i="7"/>
  <c r="D43" i="7"/>
  <c r="C43" i="7"/>
  <c r="G42" i="7"/>
  <c r="F42" i="7"/>
  <c r="E42" i="7"/>
  <c r="D42" i="7"/>
  <c r="C42" i="7"/>
  <c r="G41" i="7"/>
  <c r="F41" i="7"/>
  <c r="E41" i="7"/>
  <c r="D41" i="7"/>
  <c r="C41" i="7"/>
  <c r="G40" i="7"/>
  <c r="F40" i="7"/>
  <c r="E40" i="7"/>
  <c r="D40" i="7"/>
  <c r="C40" i="7"/>
  <c r="G39" i="7"/>
  <c r="F39" i="7"/>
  <c r="E39" i="7"/>
  <c r="D39" i="7"/>
  <c r="C39" i="7"/>
  <c r="G38" i="7"/>
  <c r="F38" i="7"/>
  <c r="E38" i="7"/>
  <c r="D38" i="7"/>
  <c r="C38" i="7"/>
  <c r="G37" i="7"/>
  <c r="F37" i="7"/>
  <c r="E37" i="7"/>
  <c r="D37" i="7"/>
  <c r="C37" i="7"/>
  <c r="G36" i="7"/>
  <c r="F36" i="7"/>
  <c r="E36" i="7"/>
  <c r="C36" i="7"/>
  <c r="G35" i="7"/>
  <c r="F35" i="7"/>
  <c r="E35" i="7"/>
  <c r="D35" i="7"/>
  <c r="C35" i="7"/>
  <c r="G34" i="7"/>
  <c r="F34" i="7"/>
  <c r="E34" i="7"/>
  <c r="D34" i="7"/>
  <c r="C34" i="7"/>
  <c r="G33" i="7"/>
  <c r="F33" i="7"/>
  <c r="E33" i="7"/>
  <c r="D33" i="7"/>
  <c r="C33" i="7"/>
  <c r="G32" i="7"/>
  <c r="F32" i="7"/>
  <c r="E32" i="7"/>
  <c r="D32" i="7"/>
  <c r="C32" i="7"/>
  <c r="G31" i="7"/>
  <c r="F31" i="7"/>
  <c r="E31" i="7"/>
  <c r="D31" i="7"/>
  <c r="C31" i="7"/>
  <c r="J30" i="7"/>
  <c r="G30" i="7"/>
  <c r="F30" i="7"/>
  <c r="E30" i="7"/>
  <c r="D30" i="7"/>
  <c r="C30" i="7"/>
  <c r="G29" i="7"/>
  <c r="F29" i="7"/>
  <c r="E29" i="7"/>
  <c r="D29" i="7"/>
  <c r="C29" i="7"/>
  <c r="J28" i="7"/>
  <c r="G28" i="7"/>
  <c r="F28" i="7"/>
  <c r="E28" i="7"/>
  <c r="D28" i="7"/>
  <c r="C28" i="7"/>
  <c r="F27" i="7"/>
  <c r="E27" i="7"/>
  <c r="D27" i="7"/>
  <c r="C27" i="7"/>
  <c r="J26" i="7"/>
  <c r="G26" i="7"/>
  <c r="F26" i="7"/>
  <c r="L50" i="7" s="1"/>
  <c r="E26" i="7"/>
  <c r="D26" i="7"/>
  <c r="C26" i="7"/>
  <c r="G25" i="7"/>
  <c r="F25" i="7"/>
  <c r="E25" i="7"/>
  <c r="D25" i="7"/>
  <c r="C25" i="7"/>
  <c r="J24" i="7"/>
  <c r="G24" i="7"/>
  <c r="F24" i="7"/>
  <c r="L52" i="7" s="1"/>
  <c r="E24" i="7"/>
  <c r="D24" i="7"/>
  <c r="C24" i="7"/>
  <c r="J55" i="6"/>
  <c r="G55" i="6"/>
  <c r="D55" i="6"/>
  <c r="A55" i="6"/>
  <c r="J50" i="6"/>
  <c r="G50" i="6"/>
  <c r="D50" i="6"/>
  <c r="A50" i="6"/>
  <c r="H48" i="6"/>
  <c r="H47" i="6"/>
  <c r="H46" i="6"/>
  <c r="H45" i="6"/>
  <c r="H44" i="6"/>
  <c r="F39" i="6"/>
  <c r="E39" i="6"/>
  <c r="D39" i="6"/>
  <c r="C39" i="6"/>
  <c r="F38" i="6"/>
  <c r="E38" i="6"/>
  <c r="D38" i="6"/>
  <c r="C38" i="6"/>
  <c r="G37" i="6"/>
  <c r="F37" i="6"/>
  <c r="E37" i="6"/>
  <c r="D37" i="6"/>
  <c r="C37" i="6"/>
  <c r="G36" i="6"/>
  <c r="F36" i="6"/>
  <c r="E36" i="6"/>
  <c r="D36" i="6"/>
  <c r="C36" i="6"/>
  <c r="G35" i="6"/>
  <c r="F35" i="6"/>
  <c r="E35" i="6"/>
  <c r="D35" i="6"/>
  <c r="C35" i="6"/>
  <c r="G34" i="6"/>
  <c r="F34" i="6"/>
  <c r="D34" i="6"/>
  <c r="C34" i="6"/>
  <c r="G33" i="6"/>
  <c r="F33" i="6"/>
  <c r="E33" i="6"/>
  <c r="D33" i="6"/>
  <c r="C33" i="6"/>
  <c r="G32" i="6"/>
  <c r="F32" i="6"/>
  <c r="E32" i="6"/>
  <c r="D32" i="6"/>
  <c r="C32" i="6"/>
  <c r="F31" i="6"/>
  <c r="E31" i="6"/>
  <c r="D31" i="6"/>
  <c r="C31" i="6"/>
  <c r="K30" i="6"/>
  <c r="F30" i="6"/>
  <c r="E30" i="6"/>
  <c r="D30" i="6"/>
  <c r="C30" i="6"/>
  <c r="G29" i="6"/>
  <c r="F29" i="6"/>
  <c r="E29" i="6"/>
  <c r="D29" i="6"/>
  <c r="C29" i="6"/>
  <c r="K28" i="6"/>
  <c r="G28" i="6"/>
  <c r="F28" i="6"/>
  <c r="E28" i="6"/>
  <c r="D28" i="6"/>
  <c r="C28" i="6"/>
  <c r="G27" i="6"/>
  <c r="F27" i="6"/>
  <c r="E27" i="6"/>
  <c r="D27" i="6"/>
  <c r="C27" i="6"/>
  <c r="K26" i="6"/>
  <c r="G26" i="6"/>
  <c r="F26" i="6"/>
  <c r="E26" i="6"/>
  <c r="D26" i="6"/>
  <c r="C26" i="6"/>
  <c r="F25" i="6"/>
  <c r="E25" i="6"/>
  <c r="D25" i="6"/>
  <c r="C25" i="6"/>
  <c r="K24" i="6"/>
  <c r="F24" i="6"/>
  <c r="M46" i="6" s="1"/>
  <c r="E24" i="6"/>
  <c r="D24" i="6"/>
  <c r="C24" i="6"/>
  <c r="J55" i="5"/>
  <c r="G55" i="5"/>
  <c r="D55" i="5"/>
  <c r="A55" i="5"/>
  <c r="J50" i="5"/>
  <c r="G50" i="5"/>
  <c r="D50" i="5"/>
  <c r="A50" i="5"/>
  <c r="H48" i="5"/>
  <c r="H47" i="5"/>
  <c r="H46" i="5"/>
  <c r="H45" i="5"/>
  <c r="H44" i="5"/>
  <c r="G39" i="5"/>
  <c r="F39" i="5"/>
  <c r="E39" i="5"/>
  <c r="D39" i="5"/>
  <c r="C39" i="5"/>
  <c r="G38" i="5"/>
  <c r="F38" i="5"/>
  <c r="E38" i="5"/>
  <c r="D38" i="5"/>
  <c r="C38" i="5"/>
  <c r="G37" i="5"/>
  <c r="F37" i="5"/>
  <c r="E37" i="5"/>
  <c r="D37" i="5"/>
  <c r="C37" i="5"/>
  <c r="G36" i="5"/>
  <c r="F36" i="5"/>
  <c r="E36" i="5"/>
  <c r="D36" i="5"/>
  <c r="C36" i="5"/>
  <c r="F35" i="5"/>
  <c r="E35" i="5"/>
  <c r="D35" i="5"/>
  <c r="C35" i="5"/>
  <c r="G34" i="5"/>
  <c r="F34" i="5"/>
  <c r="E34" i="5"/>
  <c r="D34" i="5"/>
  <c r="C34" i="5"/>
  <c r="G33" i="5"/>
  <c r="F33" i="5"/>
  <c r="E33" i="5"/>
  <c r="D33" i="5"/>
  <c r="C33" i="5"/>
  <c r="G32" i="5"/>
  <c r="F32" i="5"/>
  <c r="E32" i="5"/>
  <c r="D32" i="5"/>
  <c r="C32" i="5"/>
  <c r="G31" i="5"/>
  <c r="F31" i="5"/>
  <c r="E31" i="5"/>
  <c r="D31" i="5"/>
  <c r="C31" i="5"/>
  <c r="K30" i="5"/>
  <c r="G30" i="5"/>
  <c r="F30" i="5"/>
  <c r="E30" i="5"/>
  <c r="D30" i="5"/>
  <c r="C30" i="5"/>
  <c r="G29" i="5"/>
  <c r="F29" i="5"/>
  <c r="E29" i="5"/>
  <c r="D29" i="5"/>
  <c r="C29" i="5"/>
  <c r="K28" i="5"/>
  <c r="G28" i="5"/>
  <c r="F28" i="5"/>
  <c r="E28" i="5"/>
  <c r="D28" i="5"/>
  <c r="C28" i="5"/>
  <c r="G27" i="5"/>
  <c r="F27" i="5"/>
  <c r="E27" i="5"/>
  <c r="D27" i="5"/>
  <c r="C27" i="5"/>
  <c r="K26" i="5"/>
  <c r="G26" i="5"/>
  <c r="F26" i="5"/>
  <c r="E26" i="5"/>
  <c r="D26" i="5"/>
  <c r="C26" i="5"/>
  <c r="G25" i="5"/>
  <c r="F25" i="5"/>
  <c r="E25" i="5"/>
  <c r="D25" i="5"/>
  <c r="C25" i="5"/>
  <c r="K24" i="5"/>
  <c r="G24" i="5"/>
  <c r="F24" i="5"/>
  <c r="M46" i="5" s="1"/>
  <c r="E24" i="5"/>
  <c r="D24" i="5"/>
  <c r="C24" i="5"/>
  <c r="K52" i="4"/>
  <c r="H52" i="4"/>
  <c r="F52" i="4"/>
  <c r="A52" i="4"/>
  <c r="K47" i="4"/>
  <c r="H47" i="4"/>
  <c r="F47" i="4"/>
  <c r="A47" i="4"/>
  <c r="H45" i="4"/>
  <c r="H44" i="4"/>
  <c r="H43" i="4"/>
  <c r="H42" i="4"/>
  <c r="H41" i="4"/>
  <c r="H40" i="4" s="1"/>
  <c r="G37" i="4"/>
  <c r="F37" i="4"/>
  <c r="E37" i="4"/>
  <c r="D37" i="4"/>
  <c r="C37" i="4"/>
  <c r="G36" i="4"/>
  <c r="F36" i="4"/>
  <c r="M44" i="4" s="1"/>
  <c r="D36" i="4"/>
  <c r="C36" i="4"/>
  <c r="G35" i="4"/>
  <c r="F35" i="4"/>
  <c r="E35" i="4"/>
  <c r="D35" i="4"/>
  <c r="C35" i="4"/>
  <c r="K34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K29" i="4"/>
  <c r="G29" i="4"/>
  <c r="F29" i="4"/>
  <c r="E29" i="4"/>
  <c r="D29" i="4"/>
  <c r="C29" i="4"/>
  <c r="F28" i="4"/>
  <c r="E28" i="4"/>
  <c r="D28" i="4"/>
  <c r="C28" i="4"/>
  <c r="F27" i="4"/>
  <c r="E27" i="4"/>
  <c r="D27" i="4"/>
  <c r="C27" i="4"/>
  <c r="F26" i="4"/>
  <c r="E26" i="4"/>
  <c r="D26" i="4"/>
  <c r="C26" i="4"/>
  <c r="F25" i="4"/>
  <c r="E25" i="4"/>
  <c r="D25" i="4"/>
  <c r="C25" i="4"/>
  <c r="K24" i="4"/>
  <c r="F24" i="4"/>
  <c r="M43" i="4" s="1"/>
  <c r="E24" i="4"/>
  <c r="D24" i="4"/>
  <c r="C24" i="4"/>
  <c r="K56" i="3"/>
  <c r="H56" i="3"/>
  <c r="F56" i="3"/>
  <c r="A56" i="3"/>
  <c r="K51" i="3"/>
  <c r="H51" i="3"/>
  <c r="F51" i="3"/>
  <c r="A51" i="3"/>
  <c r="H49" i="3"/>
  <c r="H48" i="3"/>
  <c r="H47" i="3"/>
  <c r="H46" i="3"/>
  <c r="H45" i="3"/>
  <c r="H44" i="3" s="1"/>
  <c r="G41" i="3"/>
  <c r="F41" i="3"/>
  <c r="E41" i="3"/>
  <c r="D41" i="3"/>
  <c r="C41" i="3"/>
  <c r="G40" i="3"/>
  <c r="F40" i="3"/>
  <c r="E40" i="3"/>
  <c r="D40" i="3"/>
  <c r="C40" i="3"/>
  <c r="G39" i="3"/>
  <c r="F39" i="3"/>
  <c r="E39" i="3"/>
  <c r="D39" i="3"/>
  <c r="C39" i="3"/>
  <c r="G38" i="3"/>
  <c r="F38" i="3"/>
  <c r="E38" i="3"/>
  <c r="D38" i="3"/>
  <c r="C38" i="3"/>
  <c r="G37" i="3"/>
  <c r="F37" i="3"/>
  <c r="E37" i="3"/>
  <c r="D37" i="3"/>
  <c r="C37" i="3"/>
  <c r="G36" i="3"/>
  <c r="F36" i="3"/>
  <c r="E36" i="3"/>
  <c r="D36" i="3"/>
  <c r="C36" i="3"/>
  <c r="F35" i="3"/>
  <c r="E35" i="3"/>
  <c r="D35" i="3"/>
  <c r="C35" i="3"/>
  <c r="G34" i="3"/>
  <c r="F34" i="3"/>
  <c r="E34" i="3"/>
  <c r="D34" i="3"/>
  <c r="C34" i="3"/>
  <c r="G33" i="3"/>
  <c r="F33" i="3"/>
  <c r="E33" i="3"/>
  <c r="D33" i="3"/>
  <c r="C33" i="3"/>
  <c r="G32" i="3"/>
  <c r="F32" i="3"/>
  <c r="E32" i="3"/>
  <c r="D32" i="3"/>
  <c r="C32" i="3"/>
  <c r="G31" i="3"/>
  <c r="F31" i="3"/>
  <c r="E31" i="3"/>
  <c r="D31" i="3"/>
  <c r="C31" i="3"/>
  <c r="G30" i="3"/>
  <c r="F30" i="3"/>
  <c r="E30" i="3"/>
  <c r="D30" i="3"/>
  <c r="C30" i="3"/>
  <c r="K29" i="3"/>
  <c r="G29" i="3"/>
  <c r="F29" i="3"/>
  <c r="E29" i="3"/>
  <c r="D29" i="3"/>
  <c r="C29" i="3"/>
  <c r="G28" i="3"/>
  <c r="F28" i="3"/>
  <c r="E28" i="3"/>
  <c r="D28" i="3"/>
  <c r="C28" i="3"/>
  <c r="G27" i="3"/>
  <c r="F27" i="3"/>
  <c r="E27" i="3"/>
  <c r="D27" i="3"/>
  <c r="C27" i="3"/>
  <c r="G26" i="3"/>
  <c r="F26" i="3"/>
  <c r="E26" i="3"/>
  <c r="D26" i="3"/>
  <c r="C26" i="3"/>
  <c r="G25" i="3"/>
  <c r="F25" i="3"/>
  <c r="E25" i="3"/>
  <c r="D25" i="3"/>
  <c r="C25" i="3"/>
  <c r="K24" i="3"/>
  <c r="G24" i="3"/>
  <c r="F24" i="3"/>
  <c r="M47" i="3" s="1"/>
  <c r="E24" i="3"/>
  <c r="D24" i="3"/>
  <c r="C24" i="3"/>
  <c r="K56" i="2"/>
  <c r="H56" i="2"/>
  <c r="F56" i="2"/>
  <c r="A56" i="2"/>
  <c r="K51" i="2"/>
  <c r="H51" i="2"/>
  <c r="F51" i="2"/>
  <c r="A51" i="2"/>
  <c r="H49" i="2"/>
  <c r="H48" i="2"/>
  <c r="H47" i="2"/>
  <c r="H46" i="2"/>
  <c r="H45" i="2"/>
  <c r="G41" i="2"/>
  <c r="F41" i="2"/>
  <c r="E41" i="2"/>
  <c r="D41" i="2"/>
  <c r="C41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K37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K32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M47" i="2" s="1"/>
  <c r="E24" i="2"/>
  <c r="D24" i="2"/>
  <c r="C24" i="2"/>
  <c r="K68" i="1"/>
  <c r="H68" i="1"/>
  <c r="F68" i="1"/>
  <c r="A68" i="1"/>
  <c r="K63" i="1"/>
  <c r="H63" i="1"/>
  <c r="F63" i="1"/>
  <c r="A63" i="1"/>
  <c r="H61" i="1"/>
  <c r="H60" i="1"/>
  <c r="H59" i="1"/>
  <c r="H58" i="1"/>
  <c r="H57" i="1"/>
  <c r="H56" i="1" s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M59" i="1" s="1"/>
  <c r="E24" i="1"/>
  <c r="D24" i="1"/>
  <c r="C24" i="1"/>
  <c r="H44" i="2" l="1"/>
  <c r="H43" i="5"/>
  <c r="H43" i="6"/>
  <c r="H49" i="7"/>
  <c r="H41" i="8"/>
  <c r="H54" i="9"/>
  <c r="H54" i="10"/>
  <c r="K41" i="10"/>
  <c r="M58" i="10"/>
  <c r="K33" i="10"/>
  <c r="K45" i="10"/>
  <c r="M53" i="10"/>
  <c r="M56" i="10"/>
  <c r="M59" i="10"/>
  <c r="K31" i="10"/>
  <c r="K35" i="10"/>
  <c r="K47" i="10"/>
  <c r="K25" i="10"/>
  <c r="K37" i="10"/>
  <c r="M54" i="10"/>
  <c r="K35" i="9"/>
  <c r="K47" i="9"/>
  <c r="K25" i="9"/>
  <c r="K37" i="9"/>
  <c r="K49" i="9"/>
  <c r="M58" i="9"/>
  <c r="K27" i="9"/>
  <c r="M53" i="9"/>
  <c r="M56" i="9"/>
  <c r="M59" i="9"/>
  <c r="K29" i="9"/>
  <c r="K41" i="9"/>
  <c r="K31" i="9"/>
  <c r="K43" i="9"/>
  <c r="M54" i="9"/>
  <c r="L45" i="8"/>
  <c r="L40" i="8"/>
  <c r="L43" i="8"/>
  <c r="L53" i="7"/>
  <c r="L48" i="7"/>
  <c r="L51" i="7"/>
  <c r="L54" i="7"/>
  <c r="L49" i="7"/>
  <c r="M47" i="6"/>
  <c r="M42" i="6"/>
  <c r="M45" i="6"/>
  <c r="M48" i="6"/>
  <c r="M44" i="6"/>
  <c r="M43" i="6"/>
  <c r="M44" i="5"/>
  <c r="M47" i="5"/>
  <c r="M42" i="5"/>
  <c r="M45" i="5"/>
  <c r="M48" i="5"/>
  <c r="M43" i="5"/>
  <c r="M41" i="4"/>
  <c r="M39" i="4"/>
  <c r="M42" i="4"/>
  <c r="M45" i="4"/>
  <c r="M40" i="4"/>
  <c r="M45" i="3"/>
  <c r="M48" i="3"/>
  <c r="M43" i="3"/>
  <c r="M46" i="3"/>
  <c r="M49" i="3"/>
  <c r="M44" i="3"/>
  <c r="M45" i="2"/>
  <c r="M48" i="2"/>
  <c r="M43" i="2"/>
  <c r="M46" i="2"/>
  <c r="M49" i="2"/>
  <c r="M44" i="2"/>
  <c r="M57" i="1"/>
  <c r="M60" i="1"/>
  <c r="M55" i="1"/>
  <c r="M58" i="1"/>
  <c r="M61" i="1"/>
  <c r="M56" i="1"/>
</calcChain>
</file>

<file path=xl/sharedStrings.xml><?xml version="1.0" encoding="utf-8"?>
<sst xmlns="http://schemas.openxmlformats.org/spreadsheetml/2006/main" count="706" uniqueCount="105">
  <si>
    <t>Министерство спорта Российской Федерации</t>
  </si>
  <si>
    <t>Правительство Омской области</t>
  </si>
  <si>
    <t>Департамент по делам молодежи, физической культуры и спорта</t>
  </si>
  <si>
    <t>Федерация велосипедного спорта России</t>
  </si>
  <si>
    <t>Омская региональная общественная организация "Федерация велосипедного спорта"</t>
  </si>
  <si>
    <t>ПЕРВЕНСТВО РОССИИ</t>
  </si>
  <si>
    <t>по велосипедному спорту</t>
  </si>
  <si>
    <t>трек - командная гонка преследования 3 км</t>
  </si>
  <si>
    <t>ЮНИОРКИ 17-18 ЛЕТ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</si>
  <si>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ОМСК - "Омский велотрек"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</si>
  <si>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17ч 06м </t>
    </r>
  </si>
  <si>
    <t>Номер-код ВРВС - 0080381811Я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</si>
  <si>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03 МАРТА 2024 ГОДА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</si>
  <si>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17ч 20 м</t>
    </r>
  </si>
  <si>
    <t>№ ЕКП 2024 - 2008550022017476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</si>
  <si>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</si>
  <si>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</si>
  <si>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</si>
  <si>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ДЕНИСЕНКО С.А. (г. МОСКВА) </t>
  </si>
  <si>
    <t>ПОКРЫТИЕ ТРЕКА:</t>
  </si>
  <si>
    <t>дерево</t>
  </si>
  <si>
    <t>ГЛАВНЫЙ СУДЬЯ:</t>
  </si>
  <si>
    <t xml:space="preserve">САВИЦКИЙ К.Н. (ВК, г. НОВОСИБИРСК) </t>
  </si>
  <si>
    <t>ДЛИНА ТРЕКА:</t>
  </si>
  <si>
    <t>250 м</t>
  </si>
  <si>
    <t>ГЛАВНЫЙ СЕКРЕТАРЬ:</t>
  </si>
  <si>
    <t>СЛАБКОВСКАЯ В.Н. ( ВК, г. ОМСК)</t>
  </si>
  <si>
    <t>ПРОТЯЖЕННОСТЬ ДИСТАНЦИИ:</t>
  </si>
  <si>
    <t>3 км</t>
  </si>
  <si>
    <t>СУДЬЯ НА ФИНИШЕ:</t>
  </si>
  <si>
    <t xml:space="preserve">СТАРЧЕНКОВ С.А. (ВК, г. ОМСК) </t>
  </si>
  <si>
    <t>КРУГОВ:</t>
  </si>
  <si>
    <t>МЕСТО</t>
  </si>
  <si>
    <t>НОМЕР</t>
  </si>
  <si>
    <t>КОД UCI</t>
  </si>
  <si>
    <t>ФАМИЛИЯ ИМЯ</t>
  </si>
  <si>
    <t>ДАТА РОЖД.</t>
  </si>
  <si>
    <t>РАЗРЯД,
ЗВАНИЕ</t>
  </si>
  <si>
    <t>ТЕРРИТОРИАЛЬНАЯ ПРИНАДЛЕЖНОСТЬ</t>
  </si>
  <si>
    <t>ВРЕМЯ НА ПРОМЕЖУТОЧНЫХ ФИНИШАХ</t>
  </si>
  <si>
    <t>РЕЗУЛЬТАТ</t>
  </si>
  <si>
    <t>СКОРОСТЬ км/ч</t>
  </si>
  <si>
    <t>ВЫПОЛНЕНИЕ НТУ ЕВСК</t>
  </si>
  <si>
    <t>ПРИМЕЧАНИЕ</t>
  </si>
  <si>
    <t>1000 м</t>
  </si>
  <si>
    <t>2000 м</t>
  </si>
  <si>
    <t>Догон финал</t>
  </si>
  <si>
    <t>ПОГОДНЫЕ УСЛОВИЯ</t>
  </si>
  <si>
    <t>СТАТИСТИКА ГОНКИ</t>
  </si>
  <si>
    <t>Температура: +26</t>
  </si>
  <si>
    <t>Субъектов РФ</t>
  </si>
  <si>
    <t>ЗМС</t>
  </si>
  <si>
    <t>Влажность: 47 %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</si>
  <si>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</si>
  <si>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</si>
  <si>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</si>
  <si>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</si>
  <si>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</si>
  <si>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</si>
  <si>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</si>
  <si>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</si>
  <si>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</si>
  <si>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</si>
  <si>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</si>
  <si>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</si>
  <si>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ЮНИОРКИ 19-22 ГОДА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</si>
  <si>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17ч 20м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</si>
  <si>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17ч 35 м</t>
    </r>
  </si>
  <si>
    <t>Финал</t>
  </si>
  <si>
    <t>ЮНИОРЫ 17-18 ЛЕТ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</si>
  <si>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17ч 40м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</si>
  <si>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17ч 50 м</t>
    </r>
  </si>
  <si>
    <t>ЮНИОРЫ 19-22 ГОДА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</si>
  <si>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16ч 20м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</si>
  <si>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16ч 40 м</t>
    </r>
  </si>
  <si>
    <t>трек - парная гонка преследования 3 км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</si>
  <si>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 г. ОМСК - "Омский велотрек"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</si>
  <si>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17ч 30м </t>
    </r>
  </si>
  <si>
    <t>Номер-код ВРВС - 0080411811С</t>
  </si>
  <si>
    <r>
      <t xml:space="preserve">ДАТА ПРОВЕДЕНИЯ: </t>
    </r>
    <r>
      <rPr>
        <sz val="11"/>
        <rFont val="Calibri"/>
        <family val="2"/>
        <charset val="204"/>
        <scheme val="minor"/>
      </rPr>
      <t>04 МАРТА 2024 ГОДА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</si>
  <si>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17ч 40 м</t>
    </r>
  </si>
  <si>
    <t>трек - парная гонка преследования 2 км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</si>
  <si>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16ч 30м </t>
    </r>
  </si>
  <si>
    <t>Номер-код ВРВС - 0080401811С</t>
  </si>
  <si>
    <t>2 км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</si>
  <si>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16ч 40м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</si>
  <si>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16ч 50 м</t>
    </r>
  </si>
  <si>
    <t xml:space="preserve">Омская региональная общественная организация "Федерация велосипедного спорта" </t>
  </si>
  <si>
    <t>трек - гит с места 1000 м (парами)</t>
  </si>
  <si>
    <t>Номер-код ВРВС - 0080291811Н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</si>
  <si>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02 МАРТА 2024 ГОДА</t>
    </r>
  </si>
  <si>
    <t>ЭТАПОВ:</t>
  </si>
  <si>
    <t>ВРЕМЯ НА ЭТАПАХ</t>
  </si>
  <si>
    <t>1 этап</t>
  </si>
  <si>
    <t>2 этап</t>
  </si>
  <si>
    <t>НФ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</si>
  <si>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13ч 00м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</si>
  <si>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25 м</t>
    </r>
  </si>
  <si>
    <t>Омская обл., Кемеровская обл.</t>
  </si>
  <si>
    <t>ЩЕКОТОВА Анастасия</t>
  </si>
  <si>
    <t>ИТОГОВЫЙ ПРОТОКОЛ</t>
  </si>
  <si>
    <t>Омская обл., Новосибирская обл.</t>
  </si>
  <si>
    <t>Респ. Крым, Иркутская обл.</t>
  </si>
  <si>
    <t>Омская обл., Респ. Крым</t>
  </si>
  <si>
    <t>Омская обл., Свердловская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</si>
</sst>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m:ss.000"/>
    <numFmt numFmtId="166" formatCode="0.000"/>
    <numFmt numFmtId="167" formatCode="mm:ss.000"/>
  </numFmts>
  <fonts count="29" x14ac:knownFonts="1">
    <font>
      <sz val="10"/>
      <name val="Arial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4" fillId="0" borderId="0"/>
    <xf numFmtId="0" fontId="11" fillId="0" borderId="0"/>
    <xf numFmtId="0" fontId="14" fillId="0" borderId="0"/>
  </cellStyleXfs>
  <cellXfs count="42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/>
    <xf numFmtId="0" fontId="5" fillId="0" borderId="8" xfId="0" applyFont="1" applyBorder="1" applyAlignment="1">
      <alignment vertical="center"/>
    </xf>
    <xf numFmtId="0" fontId="5" fillId="0" borderId="8" xfId="1" applyFont="1" applyBorder="1" applyAlignment="1">
      <alignment horizontal="left" vertical="center"/>
    </xf>
    <xf numFmtId="0" fontId="5" fillId="0" borderId="8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right" vertical="center"/>
    </xf>
    <xf numFmtId="0" fontId="12" fillId="0" borderId="5" xfId="1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1" applyFont="1" applyBorder="1" applyAlignment="1">
      <alignment horizontal="left" vertical="center"/>
    </xf>
    <xf numFmtId="0" fontId="5" fillId="0" borderId="10" xfId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right" vertical="center"/>
    </xf>
    <xf numFmtId="0" fontId="10" fillId="2" borderId="14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2" borderId="26" xfId="2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4" fontId="5" fillId="0" borderId="28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65" fontId="5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6" fontId="5" fillId="0" borderId="30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left" vertical="center"/>
    </xf>
    <xf numFmtId="166" fontId="2" fillId="0" borderId="30" xfId="0" applyNumberFormat="1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 wrapText="1"/>
    </xf>
    <xf numFmtId="165" fontId="5" fillId="0" borderId="37" xfId="0" applyNumberFormat="1" applyFont="1" applyBorder="1" applyAlignment="1">
      <alignment horizontal="center" vertical="top"/>
    </xf>
    <xf numFmtId="165" fontId="18" fillId="0" borderId="37" xfId="0" applyNumberFormat="1" applyFont="1" applyBorder="1" applyAlignment="1">
      <alignment horizontal="center" vertical="center"/>
    </xf>
    <xf numFmtId="166" fontId="2" fillId="0" borderId="36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4" fontId="5" fillId="0" borderId="39" xfId="0" applyNumberFormat="1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165" fontId="19" fillId="0" borderId="37" xfId="0" applyNumberFormat="1" applyFont="1" applyBorder="1" applyAlignment="1">
      <alignment horizontal="center" vertical="center"/>
    </xf>
    <xf numFmtId="165" fontId="18" fillId="0" borderId="29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14" fontId="5" fillId="0" borderId="41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top"/>
    </xf>
    <xf numFmtId="165" fontId="19" fillId="0" borderId="25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20" fillId="0" borderId="0" xfId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21" fillId="0" borderId="0" xfId="1" applyNumberFormat="1" applyFont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0" fillId="0" borderId="0" xfId="3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22" fillId="2" borderId="12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4" fillId="0" borderId="28" xfId="2" applyFont="1" applyBorder="1" applyAlignment="1">
      <alignment horizontal="center" vertical="center" wrapText="1"/>
    </xf>
    <xf numFmtId="165" fontId="18" fillId="0" borderId="50" xfId="0" applyNumberFormat="1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  <xf numFmtId="165" fontId="1" fillId="0" borderId="37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14" fontId="5" fillId="0" borderId="24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left" vertical="center"/>
    </xf>
    <xf numFmtId="166" fontId="2" fillId="0" borderId="24" xfId="0" applyNumberFormat="1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4" fillId="0" borderId="8" xfId="1" applyFont="1" applyBorder="1"/>
    <xf numFmtId="0" fontId="10" fillId="0" borderId="9" xfId="1" applyFont="1" applyBorder="1" applyAlignment="1">
      <alignment horizontal="left" vertical="center"/>
    </xf>
    <xf numFmtId="0" fontId="10" fillId="2" borderId="14" xfId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10" fillId="0" borderId="12" xfId="1" applyFont="1" applyBorder="1" applyAlignment="1">
      <alignment horizontal="center" vertical="center"/>
    </xf>
    <xf numFmtId="0" fontId="10" fillId="0" borderId="12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10" fillId="0" borderId="14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right" vertical="center"/>
    </xf>
    <xf numFmtId="49" fontId="5" fillId="0" borderId="15" xfId="1" applyNumberFormat="1" applyFont="1" applyBorder="1" applyAlignment="1">
      <alignment horizontal="right" vertical="center"/>
    </xf>
    <xf numFmtId="0" fontId="10" fillId="0" borderId="14" xfId="1" applyFont="1" applyBorder="1" applyAlignment="1">
      <alignment vertical="center"/>
    </xf>
    <xf numFmtId="0" fontId="5" fillId="0" borderId="15" xfId="1" applyFont="1" applyBorder="1" applyAlignment="1">
      <alignment horizontal="right"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3" fillId="2" borderId="50" xfId="2" applyFont="1" applyFill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14" fontId="5" fillId="0" borderId="28" xfId="1" applyNumberFormat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/>
    </xf>
    <xf numFmtId="165" fontId="5" fillId="0" borderId="36" xfId="1" applyNumberFormat="1" applyFont="1" applyBorder="1" applyAlignment="1">
      <alignment horizontal="center" vertical="center"/>
    </xf>
    <xf numFmtId="165" fontId="5" fillId="0" borderId="36" xfId="1" applyNumberFormat="1" applyFont="1" applyBorder="1" applyAlignment="1">
      <alignment horizontal="left" vertical="center"/>
    </xf>
    <xf numFmtId="166" fontId="2" fillId="0" borderId="36" xfId="1" applyNumberFormat="1" applyFont="1" applyBorder="1" applyAlignment="1">
      <alignment horizontal="center" vertical="center"/>
    </xf>
    <xf numFmtId="0" fontId="16" fillId="0" borderId="10" xfId="1" applyFont="1" applyBorder="1" applyAlignment="1">
      <alignment vertical="center"/>
    </xf>
    <xf numFmtId="0" fontId="5" fillId="0" borderId="36" xfId="1" applyFont="1" applyBorder="1" applyAlignment="1">
      <alignment horizontal="center" vertical="center"/>
    </xf>
    <xf numFmtId="14" fontId="5" fillId="0" borderId="36" xfId="1" applyNumberFormat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 wrapText="1"/>
    </xf>
    <xf numFmtId="165" fontId="5" fillId="0" borderId="30" xfId="1" applyNumberFormat="1" applyFont="1" applyBorder="1" applyAlignment="1">
      <alignment horizontal="center" vertical="center"/>
    </xf>
    <xf numFmtId="165" fontId="24" fillId="0" borderId="30" xfId="1" applyNumberFormat="1" applyFont="1" applyBorder="1" applyAlignment="1">
      <alignment horizontal="center"/>
    </xf>
    <xf numFmtId="166" fontId="5" fillId="0" borderId="30" xfId="1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14" fontId="5" fillId="0" borderId="41" xfId="1" applyNumberFormat="1" applyFont="1" applyBorder="1" applyAlignment="1">
      <alignment horizontal="center" vertical="center"/>
    </xf>
    <xf numFmtId="165" fontId="5" fillId="0" borderId="24" xfId="1" applyNumberFormat="1" applyFont="1" applyBorder="1" applyAlignment="1">
      <alignment horizontal="center" vertical="center"/>
    </xf>
    <xf numFmtId="165" fontId="5" fillId="0" borderId="24" xfId="1" applyNumberFormat="1" applyFont="1" applyBorder="1" applyAlignment="1">
      <alignment horizontal="left" vertical="center"/>
    </xf>
    <xf numFmtId="166" fontId="2" fillId="0" borderId="24" xfId="1" applyNumberFormat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 wrapText="1"/>
    </xf>
    <xf numFmtId="0" fontId="16" fillId="0" borderId="42" xfId="1" applyFont="1" applyBorder="1" applyAlignment="1">
      <alignment vertical="center"/>
    </xf>
    <xf numFmtId="0" fontId="4" fillId="0" borderId="45" xfId="1" applyFont="1" applyBorder="1" applyAlignment="1">
      <alignment vertical="center"/>
    </xf>
    <xf numFmtId="0" fontId="4" fillId="0" borderId="42" xfId="1" applyFont="1" applyBorder="1" applyAlignment="1">
      <alignment horizontal="center" vertical="center"/>
    </xf>
    <xf numFmtId="0" fontId="4" fillId="0" borderId="42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0" fontId="4" fillId="0" borderId="46" xfId="1" applyFont="1" applyBorder="1" applyAlignment="1">
      <alignment vertical="center"/>
    </xf>
    <xf numFmtId="0" fontId="5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5" fillId="0" borderId="10" xfId="1" applyNumberFormat="1" applyFont="1" applyBorder="1" applyAlignment="1">
      <alignment vertical="center"/>
    </xf>
    <xf numFmtId="49" fontId="5" fillId="0" borderId="10" xfId="1" applyNumberFormat="1" applyFont="1" applyBorder="1" applyAlignment="1">
      <alignment horizontal="center" vertical="center"/>
    </xf>
    <xf numFmtId="49" fontId="21" fillId="0" borderId="10" xfId="1" applyNumberFormat="1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5" fillId="2" borderId="0" xfId="1" applyFont="1" applyFill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44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23" fillId="0" borderId="10" xfId="1" applyFont="1" applyBorder="1" applyAlignment="1">
      <alignment horizontal="center" vertical="center"/>
    </xf>
    <xf numFmtId="0" fontId="23" fillId="0" borderId="10" xfId="1" applyFont="1" applyBorder="1" applyAlignment="1">
      <alignment vertical="center"/>
    </xf>
    <xf numFmtId="0" fontId="23" fillId="0" borderId="6" xfId="1" applyFont="1" applyBorder="1" applyAlignment="1">
      <alignment vertical="center"/>
    </xf>
    <xf numFmtId="0" fontId="19" fillId="0" borderId="48" xfId="1" applyFont="1" applyBorder="1" applyAlignment="1">
      <alignment horizontal="center" vertical="center"/>
    </xf>
    <xf numFmtId="0" fontId="15" fillId="2" borderId="50" xfId="1" applyFont="1" applyFill="1" applyBorder="1" applyAlignment="1">
      <alignment horizontal="center" vertical="center" wrapText="1"/>
    </xf>
    <xf numFmtId="0" fontId="27" fillId="0" borderId="34" xfId="1" applyFont="1" applyBorder="1" applyAlignment="1">
      <alignment horizontal="center" vertical="center" wrapText="1"/>
    </xf>
    <xf numFmtId="0" fontId="27" fillId="0" borderId="38" xfId="1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vertical="center"/>
    </xf>
    <xf numFmtId="0" fontId="18" fillId="0" borderId="48" xfId="1" applyFont="1" applyBorder="1" applyAlignment="1">
      <alignment vertical="center"/>
    </xf>
    <xf numFmtId="0" fontId="27" fillId="0" borderId="27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0" fillId="0" borderId="45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5" fillId="0" borderId="42" xfId="0" applyFont="1" applyBorder="1" applyAlignment="1">
      <alignment horizontal="right" vertical="center"/>
    </xf>
    <xf numFmtId="0" fontId="10" fillId="0" borderId="2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13" fillId="2" borderId="41" xfId="2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4" fontId="5" fillId="0" borderId="31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vertical="center"/>
    </xf>
    <xf numFmtId="1" fontId="4" fillId="0" borderId="36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/>
    </xf>
    <xf numFmtId="0" fontId="28" fillId="0" borderId="2" xfId="4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8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164" fontId="5" fillId="0" borderId="20" xfId="0" applyNumberFormat="1" applyFont="1" applyBorder="1" applyAlignment="1">
      <alignment horizontal="center" vertical="center" wrapText="1"/>
    </xf>
    <xf numFmtId="165" fontId="5" fillId="0" borderId="31" xfId="0" applyNumberFormat="1" applyFont="1" applyBorder="1" applyAlignment="1">
      <alignment horizontal="center" vertical="center"/>
    </xf>
    <xf numFmtId="165" fontId="18" fillId="0" borderId="31" xfId="0" applyNumberFormat="1" applyFont="1" applyBorder="1" applyAlignment="1">
      <alignment horizontal="center" vertical="center"/>
    </xf>
    <xf numFmtId="166" fontId="4" fillId="0" borderId="31" xfId="0" applyNumberFormat="1" applyFont="1" applyBorder="1" applyAlignment="1">
      <alignment horizontal="center" vertical="center"/>
    </xf>
    <xf numFmtId="167" fontId="5" fillId="0" borderId="36" xfId="0" applyNumberFormat="1" applyFont="1" applyBorder="1" applyAlignment="1">
      <alignment horizontal="center" vertical="center"/>
    </xf>
    <xf numFmtId="165" fontId="5" fillId="0" borderId="36" xfId="0" applyNumberFormat="1" applyFont="1" applyBorder="1" applyAlignment="1">
      <alignment horizontal="center" vertical="center"/>
    </xf>
    <xf numFmtId="167" fontId="18" fillId="0" borderId="36" xfId="0" applyNumberFormat="1" applyFont="1" applyBorder="1" applyAlignment="1">
      <alignment horizontal="center" vertical="center"/>
    </xf>
    <xf numFmtId="166" fontId="26" fillId="0" borderId="36" xfId="0" applyNumberFormat="1" applyFont="1" applyBorder="1" applyAlignment="1">
      <alignment horizontal="center" vertical="center"/>
    </xf>
    <xf numFmtId="165" fontId="24" fillId="0" borderId="30" xfId="1" applyNumberFormat="1" applyFont="1" applyBorder="1" applyAlignment="1">
      <alignment horizontal="center" vertical="center"/>
    </xf>
    <xf numFmtId="14" fontId="16" fillId="0" borderId="0" xfId="1" applyNumberFormat="1" applyFont="1" applyAlignment="1">
      <alignment vertical="center"/>
    </xf>
    <xf numFmtId="165" fontId="18" fillId="0" borderId="31" xfId="0" applyNumberFormat="1" applyFont="1" applyBorder="1" applyAlignment="1">
      <alignment horizontal="center" vertical="center"/>
    </xf>
    <xf numFmtId="165" fontId="18" fillId="0" borderId="36" xfId="0" applyNumberFormat="1" applyFont="1" applyBorder="1" applyAlignment="1">
      <alignment horizontal="center" vertical="center"/>
    </xf>
    <xf numFmtId="165" fontId="18" fillId="0" borderId="20" xfId="0" applyNumberFormat="1" applyFont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 vertical="center"/>
    </xf>
    <xf numFmtId="165" fontId="5" fillId="0" borderId="36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6" fontId="4" fillId="0" borderId="20" xfId="0" applyNumberFormat="1" applyFont="1" applyBorder="1" applyAlignment="1">
      <alignment horizontal="center" vertical="center"/>
    </xf>
    <xf numFmtId="166" fontId="4" fillId="0" borderId="36" xfId="0" applyNumberFormat="1" applyFont="1" applyBorder="1" applyAlignment="1">
      <alignment horizontal="center" vertical="center"/>
    </xf>
    <xf numFmtId="166" fontId="4" fillId="0" borderId="3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 wrapText="1"/>
    </xf>
    <xf numFmtId="0" fontId="13" fillId="2" borderId="24" xfId="2" applyFont="1" applyFill="1" applyBorder="1" applyAlignment="1">
      <alignment horizontal="center" vertical="center" wrapText="1"/>
    </xf>
    <xf numFmtId="0" fontId="13" fillId="2" borderId="21" xfId="2" applyFont="1" applyFill="1" applyBorder="1" applyAlignment="1">
      <alignment horizontal="center" vertical="center" wrapText="1"/>
    </xf>
    <xf numFmtId="0" fontId="13" fillId="2" borderId="25" xfId="2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1" fontId="23" fillId="0" borderId="28" xfId="0" applyNumberFormat="1" applyFont="1" applyBorder="1" applyAlignment="1">
      <alignment horizontal="center" vertical="center"/>
    </xf>
    <xf numFmtId="1" fontId="23" fillId="0" borderId="31" xfId="0" applyNumberFormat="1" applyFont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36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0" fontId="10" fillId="2" borderId="11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3" fillId="2" borderId="40" xfId="1" applyFont="1" applyFill="1" applyBorder="1" applyAlignment="1">
      <alignment horizontal="center" vertical="center"/>
    </xf>
    <xf numFmtId="0" fontId="13" fillId="2" borderId="35" xfId="1" applyFont="1" applyFill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 wrapText="1"/>
    </xf>
    <xf numFmtId="0" fontId="13" fillId="2" borderId="36" xfId="2" applyFont="1" applyFill="1" applyBorder="1" applyAlignment="1">
      <alignment horizontal="center" vertical="center" wrapText="1"/>
    </xf>
    <xf numFmtId="165" fontId="5" fillId="0" borderId="31" xfId="1" applyNumberFormat="1" applyFont="1" applyBorder="1" applyAlignment="1">
      <alignment horizontal="center" vertical="center"/>
    </xf>
    <xf numFmtId="165" fontId="5" fillId="0" borderId="36" xfId="1" applyNumberFormat="1" applyFont="1" applyBorder="1" applyAlignment="1">
      <alignment horizontal="center" vertical="center"/>
    </xf>
    <xf numFmtId="165" fontId="24" fillId="0" borderId="31" xfId="1" applyNumberFormat="1" applyFont="1" applyBorder="1" applyAlignment="1">
      <alignment horizontal="center" vertical="center"/>
    </xf>
    <xf numFmtId="165" fontId="24" fillId="0" borderId="36" xfId="1" applyNumberFormat="1" applyFont="1" applyBorder="1" applyAlignment="1">
      <alignment horizontal="center" vertical="center"/>
    </xf>
    <xf numFmtId="166" fontId="5" fillId="0" borderId="31" xfId="1" applyNumberFormat="1" applyFont="1" applyBorder="1" applyAlignment="1">
      <alignment horizontal="center" vertical="center"/>
    </xf>
    <xf numFmtId="166" fontId="5" fillId="0" borderId="36" xfId="1" applyNumberFormat="1" applyFont="1" applyBorder="1" applyAlignment="1">
      <alignment horizontal="center" vertical="center"/>
    </xf>
    <xf numFmtId="0" fontId="13" fillId="2" borderId="50" xfId="2" applyFont="1" applyFill="1" applyBorder="1" applyAlignment="1">
      <alignment horizontal="center" vertical="center" wrapText="1"/>
    </xf>
    <xf numFmtId="0" fontId="13" fillId="2" borderId="37" xfId="2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16" fillId="2" borderId="36" xfId="1" applyFont="1" applyFill="1" applyBorder="1" applyAlignment="1">
      <alignment horizontal="center" vertical="center" wrapText="1"/>
    </xf>
    <xf numFmtId="0" fontId="13" fillId="2" borderId="32" xfId="1" applyFont="1" applyFill="1" applyBorder="1" applyAlignment="1">
      <alignment horizontal="center" vertical="center" wrapText="1"/>
    </xf>
    <xf numFmtId="0" fontId="13" fillId="2" borderId="38" xfId="1" applyFont="1" applyFill="1" applyBorder="1" applyAlignment="1">
      <alignment horizontal="center" vertical="center" wrapText="1"/>
    </xf>
    <xf numFmtId="0" fontId="4" fillId="0" borderId="51" xfId="1" applyFont="1" applyBorder="1" applyAlignment="1">
      <alignment horizontal="center" vertical="center"/>
    </xf>
    <xf numFmtId="0" fontId="26" fillId="0" borderId="28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/>
    </xf>
    <xf numFmtId="0" fontId="26" fillId="0" borderId="41" xfId="1" applyFont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8" fillId="0" borderId="48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 wrapText="1"/>
    </xf>
    <xf numFmtId="0" fontId="26" fillId="0" borderId="31" xfId="1" applyFont="1" applyBorder="1" applyAlignment="1">
      <alignment horizontal="center" vertical="center" wrapText="1"/>
    </xf>
    <xf numFmtId="0" fontId="26" fillId="0" borderId="36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 wrapText="1"/>
    </xf>
    <xf numFmtId="0" fontId="17" fillId="0" borderId="24" xfId="1" applyFont="1" applyBorder="1" applyAlignment="1">
      <alignment horizontal="center" vertical="center" wrapText="1"/>
    </xf>
    <xf numFmtId="0" fontId="15" fillId="2" borderId="50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25" fillId="0" borderId="31" xfId="1" applyFont="1" applyBorder="1" applyAlignment="1">
      <alignment horizontal="center" vertical="center" wrapText="1"/>
    </xf>
    <xf numFmtId="0" fontId="25" fillId="0" borderId="36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 wrapText="1"/>
    </xf>
    <xf numFmtId="0" fontId="25" fillId="0" borderId="30" xfId="1" applyFont="1" applyBorder="1" applyAlignment="1">
      <alignment horizontal="center" vertical="center" wrapText="1"/>
    </xf>
    <xf numFmtId="0" fontId="19" fillId="0" borderId="47" xfId="1" applyFont="1" applyBorder="1" applyAlignment="1">
      <alignment horizontal="center" vertical="center"/>
    </xf>
    <xf numFmtId="0" fontId="19" fillId="0" borderId="48" xfId="1" applyFont="1" applyBorder="1" applyAlignment="1">
      <alignment horizontal="center" vertical="center"/>
    </xf>
    <xf numFmtId="165" fontId="18" fillId="0" borderId="30" xfId="0" applyNumberFormat="1" applyFont="1" applyBorder="1" applyAlignment="1">
      <alignment horizontal="center" vertical="center"/>
    </xf>
    <xf numFmtId="166" fontId="5" fillId="0" borderId="31" xfId="0" applyNumberFormat="1" applyFont="1" applyBorder="1" applyAlignment="1">
      <alignment horizontal="center" vertical="center"/>
    </xf>
    <xf numFmtId="166" fontId="5" fillId="0" borderId="30" xfId="0" applyNumberFormat="1" applyFont="1" applyBorder="1" applyAlignment="1">
      <alignment horizontal="center" vertical="center"/>
    </xf>
    <xf numFmtId="166" fontId="5" fillId="0" borderId="36" xfId="0" applyNumberFormat="1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</cellXfs>
  <cellStyles count="5">
    <cellStyle name="Обычный" xfId="0" builtinId="0"/>
    <cellStyle name="Обычный 2" xfId="1" xr:uid="{C610BEEE-D40D-4F87-9ED3-F0402FA82FBA}"/>
    <cellStyle name="Обычный 6" xfId="3" xr:uid="{99E46E64-6E77-4BD5-8159-02A93DE09171}"/>
    <cellStyle name="Обычный_ID4938_RS_1" xfId="4" xr:uid="{F687323E-1C6B-436F-9E08-EFB78D1A3141}"/>
    <cellStyle name="Обычный_Стартовый протокол Смирнов_20101106_Results" xfId="2" xr:uid="{B11BA437-60BA-487A-B5EC-99E09E6669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10" Type="http://schemas.openxmlformats.org/officeDocument/2006/relationships/image" Target="../media/image8.jpeg"/><Relationship Id="rId4" Type="http://schemas.openxmlformats.org/officeDocument/2006/relationships/image" Target="../media/image4.jpeg"/><Relationship Id="rId9" Type="http://schemas.microsoft.com/office/2007/relationships/hdphoto" Target="../media/hdphoto2.wdp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8.jpeg"/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12" Type="http://schemas.openxmlformats.org/officeDocument/2006/relationships/image" Target="../media/image6.jpeg"/><Relationship Id="rId2" Type="http://schemas.openxmlformats.org/officeDocument/2006/relationships/image" Target="../media/image11.jpeg"/><Relationship Id="rId1" Type="http://schemas.openxmlformats.org/officeDocument/2006/relationships/image" Target="../media/image1.png"/><Relationship Id="rId6" Type="http://schemas.openxmlformats.org/officeDocument/2006/relationships/image" Target="../media/image15.jpeg"/><Relationship Id="rId11" Type="http://schemas.microsoft.com/office/2007/relationships/hdphoto" Target="../media/hdphoto2.wdp"/><Relationship Id="rId5" Type="http://schemas.microsoft.com/office/2007/relationships/hdphoto" Target="../media/hdphoto3.wdp"/><Relationship Id="rId10" Type="http://schemas.openxmlformats.org/officeDocument/2006/relationships/image" Target="../media/image9.png"/><Relationship Id="rId4" Type="http://schemas.openxmlformats.org/officeDocument/2006/relationships/image" Target="../media/image12.png"/><Relationship Id="rId9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13" Type="http://schemas.openxmlformats.org/officeDocument/2006/relationships/image" Target="../media/image8.jpeg"/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12" Type="http://schemas.microsoft.com/office/2007/relationships/hdphoto" Target="../media/hdphoto2.wdp"/><Relationship Id="rId2" Type="http://schemas.openxmlformats.org/officeDocument/2006/relationships/image" Target="../media/image11.jpeg"/><Relationship Id="rId1" Type="http://schemas.openxmlformats.org/officeDocument/2006/relationships/image" Target="../media/image1.png"/><Relationship Id="rId6" Type="http://schemas.openxmlformats.org/officeDocument/2006/relationships/image" Target="../media/image13.jpeg"/><Relationship Id="rId11" Type="http://schemas.openxmlformats.org/officeDocument/2006/relationships/image" Target="../media/image9.png"/><Relationship Id="rId5" Type="http://schemas.microsoft.com/office/2007/relationships/hdphoto" Target="../media/hdphoto3.wdp"/><Relationship Id="rId10" Type="http://schemas.microsoft.com/office/2007/relationships/hdphoto" Target="../media/hdphoto1.wdp"/><Relationship Id="rId4" Type="http://schemas.openxmlformats.org/officeDocument/2006/relationships/image" Target="../media/image12.png"/><Relationship Id="rId9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13" Type="http://schemas.openxmlformats.org/officeDocument/2006/relationships/image" Target="../media/image8.jpeg"/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12" Type="http://schemas.microsoft.com/office/2007/relationships/hdphoto" Target="../media/hdphoto2.wdp"/><Relationship Id="rId2" Type="http://schemas.openxmlformats.org/officeDocument/2006/relationships/image" Target="../media/image11.jpeg"/><Relationship Id="rId1" Type="http://schemas.openxmlformats.org/officeDocument/2006/relationships/image" Target="../media/image1.png"/><Relationship Id="rId6" Type="http://schemas.openxmlformats.org/officeDocument/2006/relationships/image" Target="../media/image13.jpeg"/><Relationship Id="rId11" Type="http://schemas.openxmlformats.org/officeDocument/2006/relationships/image" Target="../media/image9.png"/><Relationship Id="rId5" Type="http://schemas.microsoft.com/office/2007/relationships/hdphoto" Target="../media/hdphoto3.wdp"/><Relationship Id="rId10" Type="http://schemas.microsoft.com/office/2007/relationships/hdphoto" Target="../media/hdphoto1.wdp"/><Relationship Id="rId4" Type="http://schemas.openxmlformats.org/officeDocument/2006/relationships/image" Target="../media/image12.png"/><Relationship Id="rId9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2.png"/><Relationship Id="rId7" Type="http://schemas.microsoft.com/office/2007/relationships/hdphoto" Target="../media/hdphoto1.wdp"/><Relationship Id="rId2" Type="http://schemas.openxmlformats.org/officeDocument/2006/relationships/image" Target="../media/image11.jpe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8.jpeg"/><Relationship Id="rId5" Type="http://schemas.openxmlformats.org/officeDocument/2006/relationships/image" Target="../media/image4.jpeg"/><Relationship Id="rId10" Type="http://schemas.microsoft.com/office/2007/relationships/hdphoto" Target="../media/hdphoto2.wdp"/><Relationship Id="rId4" Type="http://schemas.openxmlformats.org/officeDocument/2006/relationships/image" Target="../media/image14.jpeg"/><Relationship Id="rId9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2.png"/><Relationship Id="rId7" Type="http://schemas.microsoft.com/office/2007/relationships/hdphoto" Target="../media/hdphoto1.wdp"/><Relationship Id="rId2" Type="http://schemas.openxmlformats.org/officeDocument/2006/relationships/image" Target="../media/image11.jpe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8.jpeg"/><Relationship Id="rId5" Type="http://schemas.openxmlformats.org/officeDocument/2006/relationships/image" Target="../media/image4.jpeg"/><Relationship Id="rId10" Type="http://schemas.microsoft.com/office/2007/relationships/hdphoto" Target="../media/hdphoto2.wdp"/><Relationship Id="rId4" Type="http://schemas.openxmlformats.org/officeDocument/2006/relationships/image" Target="../media/image14.jpeg"/><Relationship Id="rId9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8.jpeg"/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12" Type="http://schemas.openxmlformats.org/officeDocument/2006/relationships/image" Target="../media/image6.jpeg"/><Relationship Id="rId2" Type="http://schemas.openxmlformats.org/officeDocument/2006/relationships/image" Target="../media/image11.jpeg"/><Relationship Id="rId1" Type="http://schemas.openxmlformats.org/officeDocument/2006/relationships/image" Target="../media/image1.png"/><Relationship Id="rId6" Type="http://schemas.openxmlformats.org/officeDocument/2006/relationships/image" Target="../media/image15.jpeg"/><Relationship Id="rId11" Type="http://schemas.microsoft.com/office/2007/relationships/hdphoto" Target="../media/hdphoto2.wdp"/><Relationship Id="rId5" Type="http://schemas.microsoft.com/office/2007/relationships/hdphoto" Target="../media/hdphoto3.wdp"/><Relationship Id="rId10" Type="http://schemas.openxmlformats.org/officeDocument/2006/relationships/image" Target="../media/image9.png"/><Relationship Id="rId4" Type="http://schemas.openxmlformats.org/officeDocument/2006/relationships/image" Target="../media/image12.png"/><Relationship Id="rId9" Type="http://schemas.microsoft.com/office/2007/relationships/hdphoto" Target="../media/hdphoto1.wdp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8.jpeg"/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12" Type="http://schemas.openxmlformats.org/officeDocument/2006/relationships/image" Target="../media/image6.jpeg"/><Relationship Id="rId2" Type="http://schemas.openxmlformats.org/officeDocument/2006/relationships/image" Target="../media/image11.jpeg"/><Relationship Id="rId1" Type="http://schemas.openxmlformats.org/officeDocument/2006/relationships/image" Target="../media/image1.png"/><Relationship Id="rId6" Type="http://schemas.openxmlformats.org/officeDocument/2006/relationships/image" Target="../media/image15.jpeg"/><Relationship Id="rId11" Type="http://schemas.microsoft.com/office/2007/relationships/hdphoto" Target="../media/hdphoto2.wdp"/><Relationship Id="rId5" Type="http://schemas.microsoft.com/office/2007/relationships/hdphoto" Target="../media/hdphoto3.wdp"/><Relationship Id="rId10" Type="http://schemas.openxmlformats.org/officeDocument/2006/relationships/image" Target="../media/image9.png"/><Relationship Id="rId4" Type="http://schemas.openxmlformats.org/officeDocument/2006/relationships/image" Target="../media/image12.png"/><Relationship Id="rId9" Type="http://schemas.microsoft.com/office/2007/relationships/hdphoto" Target="../media/hdphoto1.wdp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8.jpeg"/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12" Type="http://schemas.openxmlformats.org/officeDocument/2006/relationships/image" Target="../media/image6.jpeg"/><Relationship Id="rId2" Type="http://schemas.openxmlformats.org/officeDocument/2006/relationships/image" Target="../media/image11.jpeg"/><Relationship Id="rId1" Type="http://schemas.openxmlformats.org/officeDocument/2006/relationships/image" Target="../media/image1.png"/><Relationship Id="rId6" Type="http://schemas.openxmlformats.org/officeDocument/2006/relationships/image" Target="../media/image15.jpeg"/><Relationship Id="rId11" Type="http://schemas.microsoft.com/office/2007/relationships/hdphoto" Target="../media/hdphoto2.wdp"/><Relationship Id="rId5" Type="http://schemas.microsoft.com/office/2007/relationships/hdphoto" Target="../media/hdphoto3.wdp"/><Relationship Id="rId10" Type="http://schemas.openxmlformats.org/officeDocument/2006/relationships/image" Target="../media/image9.png"/><Relationship Id="rId4" Type="http://schemas.openxmlformats.org/officeDocument/2006/relationships/image" Target="../media/image12.png"/><Relationship Id="rId9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591158</xdr:colOff>
      <xdr:row>1</xdr:row>
      <xdr:rowOff>127000</xdr:rowOff>
    </xdr:from>
    <xdr:to>
      <xdr:col>3</xdr:col>
      <xdr:colOff>589100</xdr:colOff>
      <xdr:row>4</xdr:row>
      <xdr:rowOff>10563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971D800-B8F5-46D6-A8CC-5AEDA9BC8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9058" y="323850"/>
          <a:ext cx="918692" cy="550313"/>
        </a:xfrm>
        <a:prstGeom prst="rect">
          <a:avLst/>
        </a:prstGeom>
      </xdr:spPr>
    </xdr:pic>
    <xdr:clientData/>
  </xdr:twoCellAnchor>
  <xdr:twoCellAnchor>
    <xdr:from>
      <xdr:col>10</xdr:col>
      <xdr:colOff>67029</xdr:colOff>
      <xdr:row>1</xdr:row>
      <xdr:rowOff>91722</xdr:rowOff>
    </xdr:from>
    <xdr:to>
      <xdr:col>11</xdr:col>
      <xdr:colOff>35269</xdr:colOff>
      <xdr:row>3</xdr:row>
      <xdr:rowOff>155224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1F321A1-E4B4-406F-86EB-25017EC9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3279" y="288572"/>
          <a:ext cx="698490" cy="495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105835</xdr:colOff>
      <xdr:row>1</xdr:row>
      <xdr:rowOff>190674</xdr:rowOff>
    </xdr:from>
    <xdr:to>
      <xdr:col>2</xdr:col>
      <xdr:colOff>314430</xdr:colOff>
      <xdr:row>4</xdr:row>
      <xdr:rowOff>54184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EABFBBFF-3896-4C33-B11F-261E76637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785" y="387524"/>
          <a:ext cx="697545" cy="530260"/>
        </a:xfrm>
        <a:prstGeom prst="rect">
          <a:avLst/>
        </a:prstGeom>
      </xdr:spPr>
    </xdr:pic>
    <xdr:clientData/>
  </xdr:twoCellAnchor>
  <xdr:twoCellAnchor editAs="oneCell">
    <xdr:from>
      <xdr:col>11</xdr:col>
      <xdr:colOff>222251</xdr:colOff>
      <xdr:row>1</xdr:row>
      <xdr:rowOff>81759</xdr:rowOff>
    </xdr:from>
    <xdr:to>
      <xdr:col>12</xdr:col>
      <xdr:colOff>106540</xdr:colOff>
      <xdr:row>3</xdr:row>
      <xdr:rowOff>206826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86FFEAE3-5F93-46BE-9294-5FFA3EF1F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0318751" y="278609"/>
          <a:ext cx="690739" cy="556867"/>
        </a:xfrm>
        <a:prstGeom prst="rect">
          <a:avLst/>
        </a:prstGeom>
      </xdr:spPr>
    </xdr:pic>
    <xdr:clientData/>
  </xdr:twoCellAnchor>
  <xdr:twoCellAnchor editAs="oneCell">
    <xdr:from>
      <xdr:col>7</xdr:col>
      <xdr:colOff>239891</xdr:colOff>
      <xdr:row>61</xdr:row>
      <xdr:rowOff>130527</xdr:rowOff>
    </xdr:from>
    <xdr:to>
      <xdr:col>9</xdr:col>
      <xdr:colOff>209464</xdr:colOff>
      <xdr:row>63</xdr:row>
      <xdr:rowOff>153105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81021B6D-B709-4588-8C77-97369A0B7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2841" y="13243277"/>
          <a:ext cx="1385623" cy="384528"/>
        </a:xfrm>
        <a:prstGeom prst="rect">
          <a:avLst/>
        </a:prstGeom>
      </xdr:spPr>
    </xdr:pic>
    <xdr:clientData/>
  </xdr:twoCellAnchor>
  <xdr:twoCellAnchor editAs="oneCell">
    <xdr:from>
      <xdr:col>11</xdr:col>
      <xdr:colOff>190499</xdr:colOff>
      <xdr:row>61</xdr:row>
      <xdr:rowOff>105832</xdr:rowOff>
    </xdr:from>
    <xdr:to>
      <xdr:col>12</xdr:col>
      <xdr:colOff>47799</xdr:colOff>
      <xdr:row>64</xdr:row>
      <xdr:rowOff>737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4E161040-3D8E-407F-BDB0-8E70E1B00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6999" y="13218582"/>
          <a:ext cx="663750" cy="421955"/>
        </a:xfrm>
        <a:prstGeom prst="rect">
          <a:avLst/>
        </a:prstGeom>
      </xdr:spPr>
    </xdr:pic>
    <xdr:clientData/>
  </xdr:twoCellAnchor>
  <xdr:twoCellAnchor editAs="oneCell">
    <xdr:from>
      <xdr:col>5</xdr:col>
      <xdr:colOff>359834</xdr:colOff>
      <xdr:row>61</xdr:row>
      <xdr:rowOff>119945</xdr:rowOff>
    </xdr:from>
    <xdr:to>
      <xdr:col>6</xdr:col>
      <xdr:colOff>521404</xdr:colOff>
      <xdr:row>64</xdr:row>
      <xdr:rowOff>2096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66540384-5B15-404F-95B3-9CF2BC630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8484" y="13232695"/>
          <a:ext cx="701320" cy="409201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61</xdr:row>
      <xdr:rowOff>69850</xdr:rowOff>
    </xdr:from>
    <xdr:to>
      <xdr:col>3</xdr:col>
      <xdr:colOff>177761</xdr:colOff>
      <xdr:row>64</xdr:row>
      <xdr:rowOff>88900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A4E7F2EE-2AB1-4248-9081-93D2C59F4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700" y="13182600"/>
          <a:ext cx="793711" cy="546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793751</xdr:colOff>
      <xdr:row>1</xdr:row>
      <xdr:rowOff>159332</xdr:rowOff>
    </xdr:from>
    <xdr:to>
      <xdr:col>3</xdr:col>
      <xdr:colOff>682624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F5CF321-B67C-4D3D-AF1D-860D6058D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451" y="394282"/>
          <a:ext cx="847723" cy="545518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63</xdr:row>
      <xdr:rowOff>59532</xdr:rowOff>
    </xdr:from>
    <xdr:to>
      <xdr:col>6</xdr:col>
      <xdr:colOff>1290637</xdr:colOff>
      <xdr:row>65</xdr:row>
      <xdr:rowOff>27622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304F48B-A9FC-4F98-9F25-D2F276638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3525" y="13642182"/>
          <a:ext cx="4762" cy="29829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</xdr:row>
      <xdr:rowOff>95997</xdr:rowOff>
    </xdr:from>
    <xdr:to>
      <xdr:col>10</xdr:col>
      <xdr:colOff>531813</xdr:colOff>
      <xdr:row>3</xdr:row>
      <xdr:rowOff>166688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4F23ECB-3B35-4C87-80BB-577A772F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5850" y="330947"/>
          <a:ext cx="531813" cy="540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1611312</xdr:colOff>
      <xdr:row>63</xdr:row>
      <xdr:rowOff>39688</xdr:rowOff>
    </xdr:from>
    <xdr:to>
      <xdr:col>6</xdr:col>
      <xdr:colOff>1614131</xdr:colOff>
      <xdr:row>65</xdr:row>
      <xdr:rowOff>141734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DE965EA7-A6E4-4C27-A486-1E1568066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962" y="13622338"/>
          <a:ext cx="2819" cy="432246"/>
        </a:xfrm>
        <a:prstGeom prst="rect">
          <a:avLst/>
        </a:prstGeom>
      </xdr:spPr>
    </xdr:pic>
    <xdr:clientData/>
  </xdr:twoCellAnchor>
  <xdr:twoCellAnchor editAs="oneCell">
    <xdr:from>
      <xdr:col>1</xdr:col>
      <xdr:colOff>343431</xdr:colOff>
      <xdr:row>1</xdr:row>
      <xdr:rowOff>139700</xdr:rowOff>
    </xdr:from>
    <xdr:to>
      <xdr:col>2</xdr:col>
      <xdr:colOff>619126</xdr:colOff>
      <xdr:row>4</xdr:row>
      <xdr:rowOff>42960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287EF785-CDDF-478C-AAF5-9D9D61666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381" y="374650"/>
          <a:ext cx="815445" cy="608110"/>
        </a:xfrm>
        <a:prstGeom prst="rect">
          <a:avLst/>
        </a:prstGeom>
      </xdr:spPr>
    </xdr:pic>
    <xdr:clientData/>
  </xdr:twoCellAnchor>
  <xdr:twoCellAnchor editAs="oneCell">
    <xdr:from>
      <xdr:col>11</xdr:col>
      <xdr:colOff>80961</xdr:colOff>
      <xdr:row>1</xdr:row>
      <xdr:rowOff>117329</xdr:rowOff>
    </xdr:from>
    <xdr:to>
      <xdr:col>12</xdr:col>
      <xdr:colOff>35629</xdr:colOff>
      <xdr:row>3</xdr:row>
      <xdr:rowOff>196534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68B16044-C80C-431D-867D-AEE3CDF992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0787061" y="352279"/>
          <a:ext cx="691268" cy="549105"/>
        </a:xfrm>
        <a:prstGeom prst="rect">
          <a:avLst/>
        </a:prstGeom>
      </xdr:spPr>
    </xdr:pic>
    <xdr:clientData/>
  </xdr:twoCellAnchor>
  <xdr:twoCellAnchor editAs="oneCell">
    <xdr:from>
      <xdr:col>7</xdr:col>
      <xdr:colOff>555575</xdr:colOff>
      <xdr:row>63</xdr:row>
      <xdr:rowOff>107156</xdr:rowOff>
    </xdr:from>
    <xdr:to>
      <xdr:col>9</xdr:col>
      <xdr:colOff>308239</xdr:colOff>
      <xdr:row>66</xdr:row>
      <xdr:rowOff>91723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4B243277-64C2-4BC7-82C8-B9A9338C5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0975" y="13689806"/>
          <a:ext cx="1295714" cy="479867"/>
        </a:xfrm>
        <a:prstGeom prst="rect">
          <a:avLst/>
        </a:prstGeom>
      </xdr:spPr>
    </xdr:pic>
    <xdr:clientData/>
  </xdr:twoCellAnchor>
  <xdr:twoCellAnchor editAs="oneCell">
    <xdr:from>
      <xdr:col>6</xdr:col>
      <xdr:colOff>1611312</xdr:colOff>
      <xdr:row>63</xdr:row>
      <xdr:rowOff>39688</xdr:rowOff>
    </xdr:from>
    <xdr:to>
      <xdr:col>6</xdr:col>
      <xdr:colOff>1614131</xdr:colOff>
      <xdr:row>65</xdr:row>
      <xdr:rowOff>141736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939AD400-263A-44C0-A87E-B9EF4F74B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962" y="13622338"/>
          <a:ext cx="2819" cy="432248"/>
        </a:xfrm>
        <a:prstGeom prst="rect">
          <a:avLst/>
        </a:prstGeom>
      </xdr:spPr>
    </xdr:pic>
    <xdr:clientData/>
  </xdr:twoCellAnchor>
  <xdr:twoCellAnchor editAs="oneCell">
    <xdr:from>
      <xdr:col>6</xdr:col>
      <xdr:colOff>430389</xdr:colOff>
      <xdr:row>63</xdr:row>
      <xdr:rowOff>119945</xdr:rowOff>
    </xdr:from>
    <xdr:to>
      <xdr:col>6</xdr:col>
      <xdr:colOff>1135238</xdr:colOff>
      <xdr:row>66</xdr:row>
      <xdr:rowOff>49722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4A7F09B-B674-4034-9E95-C4C5007C0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8039" y="13702595"/>
          <a:ext cx="704849" cy="425077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63</xdr:row>
      <xdr:rowOff>141112</xdr:rowOff>
    </xdr:from>
    <xdr:to>
      <xdr:col>11</xdr:col>
      <xdr:colOff>689856</xdr:colOff>
      <xdr:row>66</xdr:row>
      <xdr:rowOff>83643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22D7FD44-E66F-4D4D-AC49-7BC9BB1F7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7267" y="13723762"/>
          <a:ext cx="668689" cy="437831"/>
        </a:xfrm>
        <a:prstGeom prst="rect">
          <a:avLst/>
        </a:prstGeom>
      </xdr:spPr>
    </xdr:pic>
    <xdr:clientData/>
  </xdr:twoCellAnchor>
  <xdr:twoCellAnchor editAs="oneCell">
    <xdr:from>
      <xdr:col>2</xdr:col>
      <xdr:colOff>331611</xdr:colOff>
      <xdr:row>63</xdr:row>
      <xdr:rowOff>63499</xdr:rowOff>
    </xdr:from>
    <xdr:to>
      <xdr:col>3</xdr:col>
      <xdr:colOff>165766</xdr:colOff>
      <xdr:row>66</xdr:row>
      <xdr:rowOff>122766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48576592-A32B-4A98-8F87-5AD31F3CC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311" y="13646149"/>
          <a:ext cx="793005" cy="5545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263073</xdr:colOff>
      <xdr:row>2</xdr:row>
      <xdr:rowOff>26036</xdr:rowOff>
    </xdr:from>
    <xdr:to>
      <xdr:col>3</xdr:col>
      <xdr:colOff>21165</xdr:colOff>
      <xdr:row>3</xdr:row>
      <xdr:rowOff>229991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1477676-E9A3-4BD8-9F2B-F0AEF0E56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973" y="419736"/>
          <a:ext cx="767742" cy="438905"/>
        </a:xfrm>
        <a:prstGeom prst="rect">
          <a:avLst/>
        </a:prstGeom>
      </xdr:spPr>
    </xdr:pic>
    <xdr:clientData/>
  </xdr:twoCellAnchor>
  <xdr:twoCellAnchor>
    <xdr:from>
      <xdr:col>9</xdr:col>
      <xdr:colOff>508000</xdr:colOff>
      <xdr:row>1</xdr:row>
      <xdr:rowOff>112889</xdr:rowOff>
    </xdr:from>
    <xdr:to>
      <xdr:col>10</xdr:col>
      <xdr:colOff>458611</xdr:colOff>
      <xdr:row>3</xdr:row>
      <xdr:rowOff>195951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9F4D5D1B-A22F-43C6-873E-922237E5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1300" y="309739"/>
          <a:ext cx="839611" cy="514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479777</xdr:colOff>
      <xdr:row>1</xdr:row>
      <xdr:rowOff>167533</xdr:rowOff>
    </xdr:from>
    <xdr:to>
      <xdr:col>2</xdr:col>
      <xdr:colOff>201539</xdr:colOff>
      <xdr:row>4</xdr:row>
      <xdr:rowOff>31043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DA98BFCE-4805-4DED-A1E7-816EE791E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77" y="364383"/>
          <a:ext cx="699662" cy="530260"/>
        </a:xfrm>
        <a:prstGeom prst="rect">
          <a:avLst/>
        </a:prstGeom>
      </xdr:spPr>
    </xdr:pic>
    <xdr:clientData/>
  </xdr:twoCellAnchor>
  <xdr:twoCellAnchor editAs="oneCell">
    <xdr:from>
      <xdr:col>10</xdr:col>
      <xdr:colOff>578556</xdr:colOff>
      <xdr:row>1</xdr:row>
      <xdr:rowOff>98778</xdr:rowOff>
    </xdr:from>
    <xdr:to>
      <xdr:col>11</xdr:col>
      <xdr:colOff>543984</xdr:colOff>
      <xdr:row>3</xdr:row>
      <xdr:rowOff>217495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CC7B78C6-B7F7-4889-AAC0-B420B680B0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0090856" y="295628"/>
          <a:ext cx="695678" cy="550517"/>
        </a:xfrm>
        <a:prstGeom prst="rect">
          <a:avLst/>
        </a:prstGeom>
      </xdr:spPr>
    </xdr:pic>
    <xdr:clientData/>
  </xdr:twoCellAnchor>
  <xdr:twoCellAnchor editAs="oneCell">
    <xdr:from>
      <xdr:col>7</xdr:col>
      <xdr:colOff>239891</xdr:colOff>
      <xdr:row>61</xdr:row>
      <xdr:rowOff>130527</xdr:rowOff>
    </xdr:from>
    <xdr:to>
      <xdr:col>9</xdr:col>
      <xdr:colOff>190414</xdr:colOff>
      <xdr:row>64</xdr:row>
      <xdr:rowOff>707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F8DDAF0A-1867-4FE9-A8F7-AE561BBDB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091" y="13344877"/>
          <a:ext cx="1385623" cy="397230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211666</xdr:colOff>
      <xdr:row>61</xdr:row>
      <xdr:rowOff>70554</xdr:rowOff>
    </xdr:from>
    <xdr:to>
      <xdr:col>12</xdr:col>
      <xdr:colOff>274283</xdr:colOff>
      <xdr:row>63</xdr:row>
      <xdr:rowOff>133736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2FCE2F01-1846-433B-BF66-95C549273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4216" y="13284904"/>
          <a:ext cx="659517" cy="425132"/>
        </a:xfrm>
        <a:prstGeom prst="rect">
          <a:avLst/>
        </a:prstGeom>
      </xdr:spPr>
    </xdr:pic>
    <xdr:clientData/>
  </xdr:twoCellAnchor>
  <xdr:twoCellAnchor editAs="oneCell">
    <xdr:from>
      <xdr:col>5</xdr:col>
      <xdr:colOff>359834</xdr:colOff>
      <xdr:row>61</xdr:row>
      <xdr:rowOff>119945</xdr:rowOff>
    </xdr:from>
    <xdr:to>
      <xdr:col>6</xdr:col>
      <xdr:colOff>521404</xdr:colOff>
      <xdr:row>64</xdr:row>
      <xdr:rowOff>11623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1666B830-6E7D-4089-8304-82444C317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9134" y="13334295"/>
          <a:ext cx="701320" cy="418728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61</xdr:row>
      <xdr:rowOff>76200</xdr:rowOff>
    </xdr:from>
    <xdr:to>
      <xdr:col>3</xdr:col>
      <xdr:colOff>146011</xdr:colOff>
      <xdr:row>64</xdr:row>
      <xdr:rowOff>95250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D70ED017-A26F-467F-BF19-94C1CE9DA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850" y="13290550"/>
          <a:ext cx="793711" cy="546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8467</xdr:colOff>
      <xdr:row>1</xdr:row>
      <xdr:rowOff>151118</xdr:rowOff>
    </xdr:from>
    <xdr:to>
      <xdr:col>3</xdr:col>
      <xdr:colOff>775526</xdr:colOff>
      <xdr:row>3</xdr:row>
      <xdr:rowOff>174930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2751FE6-582D-486C-95A7-2AEAD7154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8417" y="386068"/>
          <a:ext cx="767059" cy="493712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49</xdr:row>
      <xdr:rowOff>59532</xdr:rowOff>
    </xdr:from>
    <xdr:to>
      <xdr:col>6</xdr:col>
      <xdr:colOff>1290637</xdr:colOff>
      <xdr:row>51</xdr:row>
      <xdr:rowOff>27621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AC39EA-F68F-49FB-BD2D-A981A2D0B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6675" y="10619582"/>
          <a:ext cx="4762" cy="298289"/>
        </a:xfrm>
        <a:prstGeom prst="rect">
          <a:avLst/>
        </a:prstGeom>
      </xdr:spPr>
    </xdr:pic>
    <xdr:clientData/>
  </xdr:twoCellAnchor>
  <xdr:twoCellAnchor>
    <xdr:from>
      <xdr:col>9</xdr:col>
      <xdr:colOff>5528</xdr:colOff>
      <xdr:row>1</xdr:row>
      <xdr:rowOff>199310</xdr:rowOff>
    </xdr:from>
    <xdr:to>
      <xdr:col>9</xdr:col>
      <xdr:colOff>554129</xdr:colOff>
      <xdr:row>4</xdr:row>
      <xdr:rowOff>13395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3425F6F-F9A9-4D04-AD85-12A98A49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078" y="434260"/>
          <a:ext cx="548601" cy="518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1611312</xdr:colOff>
      <xdr:row>49</xdr:row>
      <xdr:rowOff>39688</xdr:rowOff>
    </xdr:from>
    <xdr:to>
      <xdr:col>6</xdr:col>
      <xdr:colOff>1611668</xdr:colOff>
      <xdr:row>51</xdr:row>
      <xdr:rowOff>141733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81BED5D-6768-4D33-822A-423D73012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2112" y="10599738"/>
          <a:ext cx="356" cy="432245"/>
        </a:xfrm>
        <a:prstGeom prst="rect">
          <a:avLst/>
        </a:prstGeom>
      </xdr:spPr>
    </xdr:pic>
    <xdr:clientData/>
  </xdr:twoCellAnchor>
  <xdr:twoCellAnchor editAs="oneCell">
    <xdr:from>
      <xdr:col>1</xdr:col>
      <xdr:colOff>377015</xdr:colOff>
      <xdr:row>1</xdr:row>
      <xdr:rowOff>121492</xdr:rowOff>
    </xdr:from>
    <xdr:to>
      <xdr:col>2</xdr:col>
      <xdr:colOff>592666</xdr:colOff>
      <xdr:row>3</xdr:row>
      <xdr:rowOff>230653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BF1407C-D426-483F-AFD8-9D2F4A58F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65" y="356442"/>
          <a:ext cx="755401" cy="579061"/>
        </a:xfrm>
        <a:prstGeom prst="rect">
          <a:avLst/>
        </a:prstGeom>
      </xdr:spPr>
    </xdr:pic>
    <xdr:clientData/>
  </xdr:twoCellAnchor>
  <xdr:twoCellAnchor editAs="oneCell">
    <xdr:from>
      <xdr:col>11</xdr:col>
      <xdr:colOff>203083</xdr:colOff>
      <xdr:row>1</xdr:row>
      <xdr:rowOff>142866</xdr:rowOff>
    </xdr:from>
    <xdr:to>
      <xdr:col>11</xdr:col>
      <xdr:colOff>895939</xdr:colOff>
      <xdr:row>3</xdr:row>
      <xdr:rowOff>232654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11AD10E-7846-46A2-A718-D66B7949B0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0712333" y="377816"/>
          <a:ext cx="692856" cy="559688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50</xdr:row>
      <xdr:rowOff>59532</xdr:rowOff>
    </xdr:from>
    <xdr:to>
      <xdr:col>6</xdr:col>
      <xdr:colOff>1290637</xdr:colOff>
      <xdr:row>52</xdr:row>
      <xdr:rowOff>27622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D6E8E69A-2E73-4CF5-99FF-6FAF26BF9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6675" y="10784682"/>
          <a:ext cx="4762" cy="298290"/>
        </a:xfrm>
        <a:prstGeom prst="rect">
          <a:avLst/>
        </a:prstGeom>
      </xdr:spPr>
    </xdr:pic>
    <xdr:clientData/>
  </xdr:twoCellAnchor>
  <xdr:twoCellAnchor editAs="oneCell">
    <xdr:from>
      <xdr:col>6</xdr:col>
      <xdr:colOff>1611312</xdr:colOff>
      <xdr:row>50</xdr:row>
      <xdr:rowOff>39688</xdr:rowOff>
    </xdr:from>
    <xdr:to>
      <xdr:col>6</xdr:col>
      <xdr:colOff>1611668</xdr:colOff>
      <xdr:row>52</xdr:row>
      <xdr:rowOff>141734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5459BFA-1C60-46A3-9223-375E9C962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2112" y="10764838"/>
          <a:ext cx="356" cy="432246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49</xdr:row>
      <xdr:rowOff>59532</xdr:rowOff>
    </xdr:from>
    <xdr:to>
      <xdr:col>6</xdr:col>
      <xdr:colOff>1290637</xdr:colOff>
      <xdr:row>51</xdr:row>
      <xdr:rowOff>27621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9F80A82B-7AA4-45F2-889B-E6A8B25CA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6675" y="10619582"/>
          <a:ext cx="4762" cy="298289"/>
        </a:xfrm>
        <a:prstGeom prst="rect">
          <a:avLst/>
        </a:prstGeom>
      </xdr:spPr>
    </xdr:pic>
    <xdr:clientData/>
  </xdr:twoCellAnchor>
  <xdr:twoCellAnchor editAs="oneCell">
    <xdr:from>
      <xdr:col>6</xdr:col>
      <xdr:colOff>1611312</xdr:colOff>
      <xdr:row>49</xdr:row>
      <xdr:rowOff>39688</xdr:rowOff>
    </xdr:from>
    <xdr:to>
      <xdr:col>6</xdr:col>
      <xdr:colOff>1611668</xdr:colOff>
      <xdr:row>51</xdr:row>
      <xdr:rowOff>141733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74701AF9-EA9B-4B25-B218-8DE0B8261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2112" y="10599738"/>
          <a:ext cx="356" cy="432245"/>
        </a:xfrm>
        <a:prstGeom prst="rect">
          <a:avLst/>
        </a:prstGeom>
      </xdr:spPr>
    </xdr:pic>
    <xdr:clientData/>
  </xdr:twoCellAnchor>
  <xdr:twoCellAnchor editAs="oneCell">
    <xdr:from>
      <xdr:col>9</xdr:col>
      <xdr:colOff>634119</xdr:colOff>
      <xdr:row>48</xdr:row>
      <xdr:rowOff>124355</xdr:rowOff>
    </xdr:from>
    <xdr:to>
      <xdr:col>10</xdr:col>
      <xdr:colOff>632179</xdr:colOff>
      <xdr:row>51</xdr:row>
      <xdr:rowOff>35056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97079F92-5188-4EB0-A35A-B9F433136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3669" y="10519305"/>
          <a:ext cx="671160" cy="406001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49</xdr:row>
      <xdr:rowOff>59532</xdr:rowOff>
    </xdr:from>
    <xdr:to>
      <xdr:col>6</xdr:col>
      <xdr:colOff>1290637</xdr:colOff>
      <xdr:row>51</xdr:row>
      <xdr:rowOff>27620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C97BDBCB-1E8E-48DE-9FCB-B3169A780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6675" y="10619582"/>
          <a:ext cx="4762" cy="298288"/>
        </a:xfrm>
        <a:prstGeom prst="rect">
          <a:avLst/>
        </a:prstGeom>
      </xdr:spPr>
    </xdr:pic>
    <xdr:clientData/>
  </xdr:twoCellAnchor>
  <xdr:twoCellAnchor editAs="oneCell">
    <xdr:from>
      <xdr:col>6</xdr:col>
      <xdr:colOff>1611312</xdr:colOff>
      <xdr:row>49</xdr:row>
      <xdr:rowOff>39688</xdr:rowOff>
    </xdr:from>
    <xdr:to>
      <xdr:col>6</xdr:col>
      <xdr:colOff>1611668</xdr:colOff>
      <xdr:row>51</xdr:row>
      <xdr:rowOff>141732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F915313A-3CBE-4C8D-ADEB-94CC69E4F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2112" y="10599738"/>
          <a:ext cx="356" cy="432244"/>
        </a:xfrm>
        <a:prstGeom prst="rect">
          <a:avLst/>
        </a:prstGeom>
      </xdr:spPr>
    </xdr:pic>
    <xdr:clientData/>
  </xdr:twoCellAnchor>
  <xdr:twoCellAnchor editAs="oneCell">
    <xdr:from>
      <xdr:col>6</xdr:col>
      <xdr:colOff>1008945</xdr:colOff>
      <xdr:row>48</xdr:row>
      <xdr:rowOff>77611</xdr:rowOff>
    </xdr:from>
    <xdr:to>
      <xdr:col>6</xdr:col>
      <xdr:colOff>1916042</xdr:colOff>
      <xdr:row>51</xdr:row>
      <xdr:rowOff>59971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3B1E4C41-0FD1-4C0A-AF9E-F407A0DF6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9745" y="10472561"/>
          <a:ext cx="907097" cy="477660"/>
        </a:xfrm>
        <a:prstGeom prst="rect">
          <a:avLst/>
        </a:prstGeom>
      </xdr:spPr>
    </xdr:pic>
    <xdr:clientData/>
  </xdr:twoCellAnchor>
  <xdr:twoCellAnchor editAs="oneCell">
    <xdr:from>
      <xdr:col>3</xdr:col>
      <xdr:colOff>958975</xdr:colOff>
      <xdr:row>48</xdr:row>
      <xdr:rowOff>127000</xdr:rowOff>
    </xdr:from>
    <xdr:to>
      <xdr:col>4</xdr:col>
      <xdr:colOff>91015</xdr:colOff>
      <xdr:row>51</xdr:row>
      <xdr:rowOff>66475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46D127C3-9707-4943-A781-8E6D9768E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8925" y="10521950"/>
          <a:ext cx="757640" cy="434775"/>
        </a:xfrm>
        <a:prstGeom prst="rect">
          <a:avLst/>
        </a:prstGeom>
      </xdr:spPr>
    </xdr:pic>
    <xdr:clientData/>
  </xdr:twoCellAnchor>
  <xdr:twoCellAnchor editAs="oneCell">
    <xdr:from>
      <xdr:col>0</xdr:col>
      <xdr:colOff>479778</xdr:colOff>
      <xdr:row>48</xdr:row>
      <xdr:rowOff>42333</xdr:rowOff>
    </xdr:from>
    <xdr:to>
      <xdr:col>2</xdr:col>
      <xdr:colOff>243378</xdr:colOff>
      <xdr:row>51</xdr:row>
      <xdr:rowOff>101599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D03EB29C-A627-47CD-8F0E-E8335AC09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78" y="10437283"/>
          <a:ext cx="792300" cy="5545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8467</xdr:colOff>
      <xdr:row>1</xdr:row>
      <xdr:rowOff>151118</xdr:rowOff>
    </xdr:from>
    <xdr:to>
      <xdr:col>3</xdr:col>
      <xdr:colOff>775526</xdr:colOff>
      <xdr:row>3</xdr:row>
      <xdr:rowOff>174930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7B8E5F0-E4BF-4B33-964A-BE14CA9D4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917" y="386068"/>
          <a:ext cx="767059" cy="493712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57</xdr:row>
      <xdr:rowOff>59532</xdr:rowOff>
    </xdr:from>
    <xdr:to>
      <xdr:col>6</xdr:col>
      <xdr:colOff>1290637</xdr:colOff>
      <xdr:row>59</xdr:row>
      <xdr:rowOff>27621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8644C2C-DA19-4DC5-9386-F8A588851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2549982"/>
          <a:ext cx="4762" cy="298289"/>
        </a:xfrm>
        <a:prstGeom prst="rect">
          <a:avLst/>
        </a:prstGeom>
      </xdr:spPr>
    </xdr:pic>
    <xdr:clientData/>
  </xdr:twoCellAnchor>
  <xdr:twoCellAnchor>
    <xdr:from>
      <xdr:col>9</xdr:col>
      <xdr:colOff>5528</xdr:colOff>
      <xdr:row>1</xdr:row>
      <xdr:rowOff>199310</xdr:rowOff>
    </xdr:from>
    <xdr:to>
      <xdr:col>9</xdr:col>
      <xdr:colOff>554129</xdr:colOff>
      <xdr:row>4</xdr:row>
      <xdr:rowOff>13395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FE89F08-BC8F-4723-818B-50BB81ED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2678" y="434260"/>
          <a:ext cx="548601" cy="518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1611312</xdr:colOff>
      <xdr:row>57</xdr:row>
      <xdr:rowOff>39688</xdr:rowOff>
    </xdr:from>
    <xdr:to>
      <xdr:col>6</xdr:col>
      <xdr:colOff>1611668</xdr:colOff>
      <xdr:row>59</xdr:row>
      <xdr:rowOff>141733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35A37F08-6BDE-4CBF-96A4-698DD6F89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6712" y="12530138"/>
          <a:ext cx="356" cy="432245"/>
        </a:xfrm>
        <a:prstGeom prst="rect">
          <a:avLst/>
        </a:prstGeom>
      </xdr:spPr>
    </xdr:pic>
    <xdr:clientData/>
  </xdr:twoCellAnchor>
  <xdr:twoCellAnchor editAs="oneCell">
    <xdr:from>
      <xdr:col>1</xdr:col>
      <xdr:colOff>377015</xdr:colOff>
      <xdr:row>1</xdr:row>
      <xdr:rowOff>121492</xdr:rowOff>
    </xdr:from>
    <xdr:to>
      <xdr:col>2</xdr:col>
      <xdr:colOff>592666</xdr:colOff>
      <xdr:row>3</xdr:row>
      <xdr:rowOff>230653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73761B5-CA5E-4B94-9BD0-EB31E03D3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65" y="356442"/>
          <a:ext cx="755401" cy="579061"/>
        </a:xfrm>
        <a:prstGeom prst="rect">
          <a:avLst/>
        </a:prstGeom>
      </xdr:spPr>
    </xdr:pic>
    <xdr:clientData/>
  </xdr:twoCellAnchor>
  <xdr:twoCellAnchor editAs="oneCell">
    <xdr:from>
      <xdr:col>11</xdr:col>
      <xdr:colOff>203083</xdr:colOff>
      <xdr:row>1</xdr:row>
      <xdr:rowOff>142866</xdr:rowOff>
    </xdr:from>
    <xdr:to>
      <xdr:col>11</xdr:col>
      <xdr:colOff>895939</xdr:colOff>
      <xdr:row>3</xdr:row>
      <xdr:rowOff>232654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8B972328-05E6-43A7-B7EE-A1AF5D10D7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0559933" y="377816"/>
          <a:ext cx="692856" cy="559688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58</xdr:row>
      <xdr:rowOff>59532</xdr:rowOff>
    </xdr:from>
    <xdr:to>
      <xdr:col>6</xdr:col>
      <xdr:colOff>1290637</xdr:colOff>
      <xdr:row>60</xdr:row>
      <xdr:rowOff>27622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6EE14413-C8A6-4FC6-8571-3182B6AF1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2715082"/>
          <a:ext cx="4762" cy="298290"/>
        </a:xfrm>
        <a:prstGeom prst="rect">
          <a:avLst/>
        </a:prstGeom>
      </xdr:spPr>
    </xdr:pic>
    <xdr:clientData/>
  </xdr:twoCellAnchor>
  <xdr:twoCellAnchor editAs="oneCell">
    <xdr:from>
      <xdr:col>6</xdr:col>
      <xdr:colOff>1611312</xdr:colOff>
      <xdr:row>58</xdr:row>
      <xdr:rowOff>39688</xdr:rowOff>
    </xdr:from>
    <xdr:to>
      <xdr:col>6</xdr:col>
      <xdr:colOff>1611668</xdr:colOff>
      <xdr:row>60</xdr:row>
      <xdr:rowOff>141734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ADCF2800-4A3D-4E06-A611-593287C4A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6712" y="12695238"/>
          <a:ext cx="356" cy="432246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57</xdr:row>
      <xdr:rowOff>59532</xdr:rowOff>
    </xdr:from>
    <xdr:to>
      <xdr:col>6</xdr:col>
      <xdr:colOff>1290637</xdr:colOff>
      <xdr:row>59</xdr:row>
      <xdr:rowOff>27621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77AF2398-FA90-4FA5-B3C0-95EFD763F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2549982"/>
          <a:ext cx="4762" cy="298289"/>
        </a:xfrm>
        <a:prstGeom prst="rect">
          <a:avLst/>
        </a:prstGeom>
      </xdr:spPr>
    </xdr:pic>
    <xdr:clientData/>
  </xdr:twoCellAnchor>
  <xdr:twoCellAnchor editAs="oneCell">
    <xdr:from>
      <xdr:col>6</xdr:col>
      <xdr:colOff>1611312</xdr:colOff>
      <xdr:row>57</xdr:row>
      <xdr:rowOff>39688</xdr:rowOff>
    </xdr:from>
    <xdr:to>
      <xdr:col>6</xdr:col>
      <xdr:colOff>1611668</xdr:colOff>
      <xdr:row>59</xdr:row>
      <xdr:rowOff>141733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FBF6B715-828D-4B02-94C5-1D72E524F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6712" y="12530138"/>
          <a:ext cx="356" cy="432245"/>
        </a:xfrm>
        <a:prstGeom prst="rect">
          <a:avLst/>
        </a:prstGeom>
      </xdr:spPr>
    </xdr:pic>
    <xdr:clientData/>
  </xdr:twoCellAnchor>
  <xdr:twoCellAnchor editAs="oneCell">
    <xdr:from>
      <xdr:col>9</xdr:col>
      <xdr:colOff>634119</xdr:colOff>
      <xdr:row>56</xdr:row>
      <xdr:rowOff>124355</xdr:rowOff>
    </xdr:from>
    <xdr:to>
      <xdr:col>10</xdr:col>
      <xdr:colOff>632180</xdr:colOff>
      <xdr:row>59</xdr:row>
      <xdr:rowOff>35057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E7A351ED-ACF5-4750-BCB7-1AE581A7A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1269" y="12449705"/>
          <a:ext cx="671161" cy="406002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57</xdr:row>
      <xdr:rowOff>59532</xdr:rowOff>
    </xdr:from>
    <xdr:to>
      <xdr:col>6</xdr:col>
      <xdr:colOff>1290637</xdr:colOff>
      <xdr:row>59</xdr:row>
      <xdr:rowOff>27620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8CE96CD5-B229-43A4-864D-78AA82BCE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2549982"/>
          <a:ext cx="4762" cy="298288"/>
        </a:xfrm>
        <a:prstGeom prst="rect">
          <a:avLst/>
        </a:prstGeom>
      </xdr:spPr>
    </xdr:pic>
    <xdr:clientData/>
  </xdr:twoCellAnchor>
  <xdr:twoCellAnchor editAs="oneCell">
    <xdr:from>
      <xdr:col>6</xdr:col>
      <xdr:colOff>1611312</xdr:colOff>
      <xdr:row>57</xdr:row>
      <xdr:rowOff>39688</xdr:rowOff>
    </xdr:from>
    <xdr:to>
      <xdr:col>6</xdr:col>
      <xdr:colOff>1611668</xdr:colOff>
      <xdr:row>59</xdr:row>
      <xdr:rowOff>141732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302ABAD0-0C05-4140-84EB-A0B16AD2E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6712" y="12530138"/>
          <a:ext cx="356" cy="432244"/>
        </a:xfrm>
        <a:prstGeom prst="rect">
          <a:avLst/>
        </a:prstGeom>
      </xdr:spPr>
    </xdr:pic>
    <xdr:clientData/>
  </xdr:twoCellAnchor>
  <xdr:twoCellAnchor editAs="oneCell">
    <xdr:from>
      <xdr:col>6</xdr:col>
      <xdr:colOff>1008945</xdr:colOff>
      <xdr:row>56</xdr:row>
      <xdr:rowOff>77611</xdr:rowOff>
    </xdr:from>
    <xdr:to>
      <xdr:col>6</xdr:col>
      <xdr:colOff>1916042</xdr:colOff>
      <xdr:row>59</xdr:row>
      <xdr:rowOff>59972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6F8E9F7C-12D6-4E53-AA81-B15C2A23B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4345" y="12402961"/>
          <a:ext cx="907097" cy="477661"/>
        </a:xfrm>
        <a:prstGeom prst="rect">
          <a:avLst/>
        </a:prstGeom>
      </xdr:spPr>
    </xdr:pic>
    <xdr:clientData/>
  </xdr:twoCellAnchor>
  <xdr:twoCellAnchor editAs="oneCell">
    <xdr:from>
      <xdr:col>3</xdr:col>
      <xdr:colOff>958975</xdr:colOff>
      <xdr:row>56</xdr:row>
      <xdr:rowOff>127000</xdr:rowOff>
    </xdr:from>
    <xdr:to>
      <xdr:col>4</xdr:col>
      <xdr:colOff>48682</xdr:colOff>
      <xdr:row>59</xdr:row>
      <xdr:rowOff>66476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2287FDC9-2CED-4E93-8F3E-63A95C299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425" y="12452350"/>
          <a:ext cx="753407" cy="434776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56</xdr:row>
      <xdr:rowOff>63499</xdr:rowOff>
    </xdr:from>
    <xdr:to>
      <xdr:col>2</xdr:col>
      <xdr:colOff>292766</xdr:colOff>
      <xdr:row>59</xdr:row>
      <xdr:rowOff>122766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183C5390-D747-4C31-9987-B41D9C2C5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283" y="12388849"/>
          <a:ext cx="790183" cy="5545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819856</xdr:colOff>
      <xdr:row>1</xdr:row>
      <xdr:rowOff>179341</xdr:rowOff>
    </xdr:from>
    <xdr:to>
      <xdr:col>3</xdr:col>
      <xdr:colOff>538283</xdr:colOff>
      <xdr:row>3</xdr:row>
      <xdr:rowOff>203153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8068B62-71F8-4E7B-8073-5B4B8A231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3156" y="414291"/>
          <a:ext cx="759827" cy="493712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52</xdr:row>
      <xdr:rowOff>59532</xdr:rowOff>
    </xdr:from>
    <xdr:to>
      <xdr:col>6</xdr:col>
      <xdr:colOff>1290637</xdr:colOff>
      <xdr:row>54</xdr:row>
      <xdr:rowOff>27621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B6BAA85-0B59-4582-A893-AEECDC3E2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4775" y="11019632"/>
          <a:ext cx="4762" cy="298289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</xdr:row>
      <xdr:rowOff>93476</xdr:rowOff>
    </xdr:from>
    <xdr:to>
      <xdr:col>10</xdr:col>
      <xdr:colOff>504740</xdr:colOff>
      <xdr:row>3</xdr:row>
      <xdr:rowOff>140394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76610DC-2958-4D36-B683-88036B6C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328426"/>
          <a:ext cx="504740" cy="516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412292</xdr:colOff>
      <xdr:row>1</xdr:row>
      <xdr:rowOff>121491</xdr:rowOff>
    </xdr:from>
    <xdr:to>
      <xdr:col>2</xdr:col>
      <xdr:colOff>635000</xdr:colOff>
      <xdr:row>4</xdr:row>
      <xdr:rowOff>3164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FB73817F-F9B1-4A35-BE51-FCC0F22FC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842" y="356441"/>
          <a:ext cx="762458" cy="586523"/>
        </a:xfrm>
        <a:prstGeom prst="rect">
          <a:avLst/>
        </a:prstGeom>
      </xdr:spPr>
    </xdr:pic>
    <xdr:clientData/>
  </xdr:twoCellAnchor>
  <xdr:twoCellAnchor editAs="oneCell">
    <xdr:from>
      <xdr:col>11</xdr:col>
      <xdr:colOff>131117</xdr:colOff>
      <xdr:row>1</xdr:row>
      <xdr:rowOff>86420</xdr:rowOff>
    </xdr:from>
    <xdr:to>
      <xdr:col>12</xdr:col>
      <xdr:colOff>83140</xdr:colOff>
      <xdr:row>3</xdr:row>
      <xdr:rowOff>176208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31ACF3C7-841C-444F-8727-4E74B06750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0411767" y="321370"/>
          <a:ext cx="694973" cy="559688"/>
        </a:xfrm>
        <a:prstGeom prst="rect">
          <a:avLst/>
        </a:prstGeom>
      </xdr:spPr>
    </xdr:pic>
    <xdr:clientData/>
  </xdr:twoCellAnchor>
  <xdr:twoCellAnchor editAs="oneCell">
    <xdr:from>
      <xdr:col>6</xdr:col>
      <xdr:colOff>1383331</xdr:colOff>
      <xdr:row>50</xdr:row>
      <xdr:rowOff>105832</xdr:rowOff>
    </xdr:from>
    <xdr:to>
      <xdr:col>7</xdr:col>
      <xdr:colOff>25596</xdr:colOff>
      <xdr:row>53</xdr:row>
      <xdr:rowOff>88194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F6BEE00C-45D5-43C5-86CB-692500901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2231" y="10735732"/>
          <a:ext cx="909215" cy="477662"/>
        </a:xfrm>
        <a:prstGeom prst="rect">
          <a:avLst/>
        </a:prstGeom>
      </xdr:spPr>
    </xdr:pic>
    <xdr:clientData/>
  </xdr:twoCellAnchor>
  <xdr:twoCellAnchor editAs="oneCell">
    <xdr:from>
      <xdr:col>10</xdr:col>
      <xdr:colOff>591785</xdr:colOff>
      <xdr:row>50</xdr:row>
      <xdr:rowOff>110243</xdr:rowOff>
    </xdr:from>
    <xdr:to>
      <xdr:col>11</xdr:col>
      <xdr:colOff>564445</xdr:colOff>
      <xdr:row>53</xdr:row>
      <xdr:rowOff>20945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71960281-EAEB-4933-AD7B-D3FF450E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3935" y="10740143"/>
          <a:ext cx="671160" cy="406002"/>
        </a:xfrm>
        <a:prstGeom prst="rect">
          <a:avLst/>
        </a:prstGeom>
      </xdr:spPr>
    </xdr:pic>
    <xdr:clientData/>
  </xdr:twoCellAnchor>
  <xdr:twoCellAnchor editAs="oneCell">
    <xdr:from>
      <xdr:col>3</xdr:col>
      <xdr:colOff>1121832</xdr:colOff>
      <xdr:row>50</xdr:row>
      <xdr:rowOff>98777</xdr:rowOff>
    </xdr:from>
    <xdr:to>
      <xdr:col>4</xdr:col>
      <xdr:colOff>55737</xdr:colOff>
      <xdr:row>53</xdr:row>
      <xdr:rowOff>10033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3D797282-9F9F-44D1-9DCC-9894C9468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6532" y="10728677"/>
          <a:ext cx="705555" cy="40655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28223</xdr:rowOff>
    </xdr:from>
    <xdr:to>
      <xdr:col>2</xdr:col>
      <xdr:colOff>250434</xdr:colOff>
      <xdr:row>53</xdr:row>
      <xdr:rowOff>87490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5019BFFF-C93E-4F8A-B577-3E3ABF371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50" y="10658123"/>
          <a:ext cx="790184" cy="5545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819856</xdr:colOff>
      <xdr:row>1</xdr:row>
      <xdr:rowOff>179341</xdr:rowOff>
    </xdr:from>
    <xdr:to>
      <xdr:col>3</xdr:col>
      <xdr:colOff>517117</xdr:colOff>
      <xdr:row>3</xdr:row>
      <xdr:rowOff>203153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DFBBDCD-333E-4891-8750-A6322F92A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3156" y="414291"/>
          <a:ext cx="764061" cy="493712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52</xdr:row>
      <xdr:rowOff>59532</xdr:rowOff>
    </xdr:from>
    <xdr:to>
      <xdr:col>6</xdr:col>
      <xdr:colOff>1290637</xdr:colOff>
      <xdr:row>54</xdr:row>
      <xdr:rowOff>27622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B3EEEFA-EA70-45EF-B6EC-6E52C0E88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175" y="11051382"/>
          <a:ext cx="4762" cy="29829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</xdr:row>
      <xdr:rowOff>93476</xdr:rowOff>
    </xdr:from>
    <xdr:to>
      <xdr:col>10</xdr:col>
      <xdr:colOff>504740</xdr:colOff>
      <xdr:row>3</xdr:row>
      <xdr:rowOff>140394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6020699-8B93-41C5-99DD-B382794B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0050" y="328426"/>
          <a:ext cx="504740" cy="516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412292</xdr:colOff>
      <xdr:row>1</xdr:row>
      <xdr:rowOff>121491</xdr:rowOff>
    </xdr:from>
    <xdr:to>
      <xdr:col>2</xdr:col>
      <xdr:colOff>635000</xdr:colOff>
      <xdr:row>4</xdr:row>
      <xdr:rowOff>3164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C30628A8-E689-4726-AA99-164586273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842" y="356441"/>
          <a:ext cx="762458" cy="586523"/>
        </a:xfrm>
        <a:prstGeom prst="rect">
          <a:avLst/>
        </a:prstGeom>
      </xdr:spPr>
    </xdr:pic>
    <xdr:clientData/>
  </xdr:twoCellAnchor>
  <xdr:twoCellAnchor editAs="oneCell">
    <xdr:from>
      <xdr:col>11</xdr:col>
      <xdr:colOff>131117</xdr:colOff>
      <xdr:row>1</xdr:row>
      <xdr:rowOff>86420</xdr:rowOff>
    </xdr:from>
    <xdr:to>
      <xdr:col>12</xdr:col>
      <xdr:colOff>83140</xdr:colOff>
      <xdr:row>3</xdr:row>
      <xdr:rowOff>176208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49EF155E-84B7-4EC3-AFC4-216A5D0AB2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0119667" y="321370"/>
          <a:ext cx="694973" cy="559688"/>
        </a:xfrm>
        <a:prstGeom prst="rect">
          <a:avLst/>
        </a:prstGeom>
      </xdr:spPr>
    </xdr:pic>
    <xdr:clientData/>
  </xdr:twoCellAnchor>
  <xdr:twoCellAnchor editAs="oneCell">
    <xdr:from>
      <xdr:col>6</xdr:col>
      <xdr:colOff>1383331</xdr:colOff>
      <xdr:row>50</xdr:row>
      <xdr:rowOff>105832</xdr:rowOff>
    </xdr:from>
    <xdr:to>
      <xdr:col>7</xdr:col>
      <xdr:colOff>258429</xdr:colOff>
      <xdr:row>53</xdr:row>
      <xdr:rowOff>88194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99AB1E5F-ACD3-43F9-B973-B11FF19C7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7631" y="10767482"/>
          <a:ext cx="907098" cy="477662"/>
        </a:xfrm>
        <a:prstGeom prst="rect">
          <a:avLst/>
        </a:prstGeom>
      </xdr:spPr>
    </xdr:pic>
    <xdr:clientData/>
  </xdr:twoCellAnchor>
  <xdr:twoCellAnchor editAs="oneCell">
    <xdr:from>
      <xdr:col>10</xdr:col>
      <xdr:colOff>591785</xdr:colOff>
      <xdr:row>50</xdr:row>
      <xdr:rowOff>110243</xdr:rowOff>
    </xdr:from>
    <xdr:to>
      <xdr:col>11</xdr:col>
      <xdr:colOff>564445</xdr:colOff>
      <xdr:row>53</xdr:row>
      <xdr:rowOff>20945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341BE92-01BC-421A-A0C9-4BD655D5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1835" y="10771893"/>
          <a:ext cx="671160" cy="406002"/>
        </a:xfrm>
        <a:prstGeom prst="rect">
          <a:avLst/>
        </a:prstGeom>
      </xdr:spPr>
    </xdr:pic>
    <xdr:clientData/>
  </xdr:twoCellAnchor>
  <xdr:twoCellAnchor editAs="oneCell">
    <xdr:from>
      <xdr:col>3</xdr:col>
      <xdr:colOff>1121832</xdr:colOff>
      <xdr:row>50</xdr:row>
      <xdr:rowOff>98777</xdr:rowOff>
    </xdr:from>
    <xdr:to>
      <xdr:col>4</xdr:col>
      <xdr:colOff>55736</xdr:colOff>
      <xdr:row>53</xdr:row>
      <xdr:rowOff>10033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12142873-2CBB-4AC4-B57F-5B7AF9D90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1932" y="10760427"/>
          <a:ext cx="705554" cy="406556"/>
        </a:xfrm>
        <a:prstGeom prst="rect">
          <a:avLst/>
        </a:prstGeom>
      </xdr:spPr>
    </xdr:pic>
    <xdr:clientData/>
  </xdr:twoCellAnchor>
  <xdr:twoCellAnchor editAs="oneCell">
    <xdr:from>
      <xdr:col>0</xdr:col>
      <xdr:colOff>416278</xdr:colOff>
      <xdr:row>50</xdr:row>
      <xdr:rowOff>56445</xdr:rowOff>
    </xdr:from>
    <xdr:to>
      <xdr:col>2</xdr:col>
      <xdr:colOff>201045</xdr:colOff>
      <xdr:row>53</xdr:row>
      <xdr:rowOff>115712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5499A28-FF9D-4A2D-88C6-5885E10D3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78" y="10718095"/>
          <a:ext cx="788067" cy="5545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793751</xdr:colOff>
      <xdr:row>1</xdr:row>
      <xdr:rowOff>159332</xdr:rowOff>
    </xdr:from>
    <xdr:to>
      <xdr:col>3</xdr:col>
      <xdr:colOff>682624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1C585A1-38A3-42F5-A653-C6DF23DEB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451" y="394282"/>
          <a:ext cx="847723" cy="545518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47</xdr:row>
      <xdr:rowOff>59532</xdr:rowOff>
    </xdr:from>
    <xdr:to>
      <xdr:col>6</xdr:col>
      <xdr:colOff>1290637</xdr:colOff>
      <xdr:row>49</xdr:row>
      <xdr:rowOff>27622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35E5E31-A7E7-4FE7-B44D-66E50F0FC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225" y="9978232"/>
          <a:ext cx="4762" cy="29829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</xdr:row>
      <xdr:rowOff>95997</xdr:rowOff>
    </xdr:from>
    <xdr:to>
      <xdr:col>10</xdr:col>
      <xdr:colOff>531813</xdr:colOff>
      <xdr:row>3</xdr:row>
      <xdr:rowOff>166688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8204F41F-5548-48B1-BDB5-017A5C05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50" y="330947"/>
          <a:ext cx="531813" cy="540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1611312</xdr:colOff>
      <xdr:row>47</xdr:row>
      <xdr:rowOff>39688</xdr:rowOff>
    </xdr:from>
    <xdr:to>
      <xdr:col>6</xdr:col>
      <xdr:colOff>1614131</xdr:colOff>
      <xdr:row>49</xdr:row>
      <xdr:rowOff>141734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D995B361-1FBF-4168-ADBC-4DDB53DDA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1662" y="9958388"/>
          <a:ext cx="2819" cy="432246"/>
        </a:xfrm>
        <a:prstGeom prst="rect">
          <a:avLst/>
        </a:prstGeom>
      </xdr:spPr>
    </xdr:pic>
    <xdr:clientData/>
  </xdr:twoCellAnchor>
  <xdr:twoCellAnchor editAs="oneCell">
    <xdr:from>
      <xdr:col>1</xdr:col>
      <xdr:colOff>343431</xdr:colOff>
      <xdr:row>1</xdr:row>
      <xdr:rowOff>139700</xdr:rowOff>
    </xdr:from>
    <xdr:to>
      <xdr:col>2</xdr:col>
      <xdr:colOff>619126</xdr:colOff>
      <xdr:row>4</xdr:row>
      <xdr:rowOff>42960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4C02AC6F-F75A-47C6-AFFC-AD67AFC69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381" y="374650"/>
          <a:ext cx="815445" cy="608110"/>
        </a:xfrm>
        <a:prstGeom prst="rect">
          <a:avLst/>
        </a:prstGeom>
      </xdr:spPr>
    </xdr:pic>
    <xdr:clientData/>
  </xdr:twoCellAnchor>
  <xdr:twoCellAnchor editAs="oneCell">
    <xdr:from>
      <xdr:col>11</xdr:col>
      <xdr:colOff>80961</xdr:colOff>
      <xdr:row>1</xdr:row>
      <xdr:rowOff>117329</xdr:rowOff>
    </xdr:from>
    <xdr:to>
      <xdr:col>12</xdr:col>
      <xdr:colOff>35631</xdr:colOff>
      <xdr:row>3</xdr:row>
      <xdr:rowOff>196534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1B5ADF99-8D1F-4D73-BF93-005E371B67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0799761" y="352279"/>
          <a:ext cx="691270" cy="549105"/>
        </a:xfrm>
        <a:prstGeom prst="rect">
          <a:avLst/>
        </a:prstGeom>
      </xdr:spPr>
    </xdr:pic>
    <xdr:clientData/>
  </xdr:twoCellAnchor>
  <xdr:twoCellAnchor editAs="oneCell">
    <xdr:from>
      <xdr:col>7</xdr:col>
      <xdr:colOff>555575</xdr:colOff>
      <xdr:row>47</xdr:row>
      <xdr:rowOff>107156</xdr:rowOff>
    </xdr:from>
    <xdr:to>
      <xdr:col>9</xdr:col>
      <xdr:colOff>308240</xdr:colOff>
      <xdr:row>50</xdr:row>
      <xdr:rowOff>91722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886D7A33-B70B-4A9C-9B2F-828572172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3675" y="10025856"/>
          <a:ext cx="1295715" cy="479866"/>
        </a:xfrm>
        <a:prstGeom prst="rect">
          <a:avLst/>
        </a:prstGeom>
      </xdr:spPr>
    </xdr:pic>
    <xdr:clientData/>
  </xdr:twoCellAnchor>
  <xdr:twoCellAnchor editAs="oneCell">
    <xdr:from>
      <xdr:col>6</xdr:col>
      <xdr:colOff>1611312</xdr:colOff>
      <xdr:row>47</xdr:row>
      <xdr:rowOff>39688</xdr:rowOff>
    </xdr:from>
    <xdr:to>
      <xdr:col>6</xdr:col>
      <xdr:colOff>1614131</xdr:colOff>
      <xdr:row>49</xdr:row>
      <xdr:rowOff>141736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1A51E08E-D8EC-4A45-B64D-DD3D45582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1662" y="9958388"/>
          <a:ext cx="2819" cy="432248"/>
        </a:xfrm>
        <a:prstGeom prst="rect">
          <a:avLst/>
        </a:prstGeom>
      </xdr:spPr>
    </xdr:pic>
    <xdr:clientData/>
  </xdr:twoCellAnchor>
  <xdr:twoCellAnchor editAs="oneCell">
    <xdr:from>
      <xdr:col>6</xdr:col>
      <xdr:colOff>430389</xdr:colOff>
      <xdr:row>47</xdr:row>
      <xdr:rowOff>119945</xdr:rowOff>
    </xdr:from>
    <xdr:to>
      <xdr:col>6</xdr:col>
      <xdr:colOff>1135238</xdr:colOff>
      <xdr:row>50</xdr:row>
      <xdr:rowOff>49721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7AF96258-2221-413A-AF4D-E22844BDE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0739" y="10038645"/>
          <a:ext cx="704849" cy="425076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47</xdr:row>
      <xdr:rowOff>141112</xdr:rowOff>
    </xdr:from>
    <xdr:to>
      <xdr:col>11</xdr:col>
      <xdr:colOff>689856</xdr:colOff>
      <xdr:row>50</xdr:row>
      <xdr:rowOff>83642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1EF6DEA4-4189-40C3-8DAB-01475D4B0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9967" y="10059812"/>
          <a:ext cx="668689" cy="437830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486833</xdr:colOff>
      <xdr:row>47</xdr:row>
      <xdr:rowOff>56444</xdr:rowOff>
    </xdr:from>
    <xdr:to>
      <xdr:col>3</xdr:col>
      <xdr:colOff>320988</xdr:colOff>
      <xdr:row>50</xdr:row>
      <xdr:rowOff>115711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1720BF06-1ED4-4D1F-BB75-BA5DDC6CD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533" y="9975144"/>
          <a:ext cx="793005" cy="5545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793751</xdr:colOff>
      <xdr:row>1</xdr:row>
      <xdr:rowOff>159332</xdr:rowOff>
    </xdr:from>
    <xdr:to>
      <xdr:col>3</xdr:col>
      <xdr:colOff>682624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2FFC1A5-CC6A-4AFA-9C0A-DA5BEECB6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451" y="394282"/>
          <a:ext cx="847723" cy="545518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51</xdr:row>
      <xdr:rowOff>59532</xdr:rowOff>
    </xdr:from>
    <xdr:to>
      <xdr:col>6</xdr:col>
      <xdr:colOff>1290637</xdr:colOff>
      <xdr:row>53</xdr:row>
      <xdr:rowOff>27620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5929F44-31DF-464D-99F5-35CA6947C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5" y="10898982"/>
          <a:ext cx="4762" cy="298288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</xdr:row>
      <xdr:rowOff>95997</xdr:rowOff>
    </xdr:from>
    <xdr:to>
      <xdr:col>10</xdr:col>
      <xdr:colOff>531813</xdr:colOff>
      <xdr:row>3</xdr:row>
      <xdr:rowOff>166688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7F0DA8B6-C8EB-403A-8504-A5DB5301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3950" y="330947"/>
          <a:ext cx="531813" cy="540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1611312</xdr:colOff>
      <xdr:row>51</xdr:row>
      <xdr:rowOff>39688</xdr:rowOff>
    </xdr:from>
    <xdr:to>
      <xdr:col>6</xdr:col>
      <xdr:colOff>1614131</xdr:colOff>
      <xdr:row>53</xdr:row>
      <xdr:rowOff>141732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466694E-86ED-48D2-9291-E39A467C0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7062" y="10879138"/>
          <a:ext cx="2819" cy="432244"/>
        </a:xfrm>
        <a:prstGeom prst="rect">
          <a:avLst/>
        </a:prstGeom>
      </xdr:spPr>
    </xdr:pic>
    <xdr:clientData/>
  </xdr:twoCellAnchor>
  <xdr:twoCellAnchor editAs="oneCell">
    <xdr:from>
      <xdr:col>1</xdr:col>
      <xdr:colOff>343431</xdr:colOff>
      <xdr:row>1</xdr:row>
      <xdr:rowOff>139700</xdr:rowOff>
    </xdr:from>
    <xdr:to>
      <xdr:col>2</xdr:col>
      <xdr:colOff>619126</xdr:colOff>
      <xdr:row>4</xdr:row>
      <xdr:rowOff>42960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9D71A443-5683-4704-8B42-2872E3CF8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381" y="374650"/>
          <a:ext cx="815445" cy="608110"/>
        </a:xfrm>
        <a:prstGeom prst="rect">
          <a:avLst/>
        </a:prstGeom>
      </xdr:spPr>
    </xdr:pic>
    <xdr:clientData/>
  </xdr:twoCellAnchor>
  <xdr:twoCellAnchor editAs="oneCell">
    <xdr:from>
      <xdr:col>11</xdr:col>
      <xdr:colOff>80961</xdr:colOff>
      <xdr:row>1</xdr:row>
      <xdr:rowOff>117329</xdr:rowOff>
    </xdr:from>
    <xdr:to>
      <xdr:col>12</xdr:col>
      <xdr:colOff>35629</xdr:colOff>
      <xdr:row>3</xdr:row>
      <xdr:rowOff>196534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66B8D059-8AD3-4790-87DD-4CBCC344E3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0825161" y="352279"/>
          <a:ext cx="691268" cy="549105"/>
        </a:xfrm>
        <a:prstGeom prst="rect">
          <a:avLst/>
        </a:prstGeom>
      </xdr:spPr>
    </xdr:pic>
    <xdr:clientData/>
  </xdr:twoCellAnchor>
  <xdr:twoCellAnchor editAs="oneCell">
    <xdr:from>
      <xdr:col>7</xdr:col>
      <xdr:colOff>555575</xdr:colOff>
      <xdr:row>51</xdr:row>
      <xdr:rowOff>107156</xdr:rowOff>
    </xdr:from>
    <xdr:to>
      <xdr:col>9</xdr:col>
      <xdr:colOff>308240</xdr:colOff>
      <xdr:row>54</xdr:row>
      <xdr:rowOff>91722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46C22A08-82A4-40BA-A258-0B9292E55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075" y="10946606"/>
          <a:ext cx="1295715" cy="479866"/>
        </a:xfrm>
        <a:prstGeom prst="rect">
          <a:avLst/>
        </a:prstGeom>
      </xdr:spPr>
    </xdr:pic>
    <xdr:clientData/>
  </xdr:twoCellAnchor>
  <xdr:twoCellAnchor editAs="oneCell">
    <xdr:from>
      <xdr:col>6</xdr:col>
      <xdr:colOff>1611312</xdr:colOff>
      <xdr:row>51</xdr:row>
      <xdr:rowOff>39688</xdr:rowOff>
    </xdr:from>
    <xdr:to>
      <xdr:col>6</xdr:col>
      <xdr:colOff>1614131</xdr:colOff>
      <xdr:row>53</xdr:row>
      <xdr:rowOff>141734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A6DDF12A-9ED5-41BB-810F-DAC36E230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7062" y="10879138"/>
          <a:ext cx="2819" cy="432246"/>
        </a:xfrm>
        <a:prstGeom prst="rect">
          <a:avLst/>
        </a:prstGeom>
      </xdr:spPr>
    </xdr:pic>
    <xdr:clientData/>
  </xdr:twoCellAnchor>
  <xdr:twoCellAnchor editAs="oneCell">
    <xdr:from>
      <xdr:col>6</xdr:col>
      <xdr:colOff>430389</xdr:colOff>
      <xdr:row>51</xdr:row>
      <xdr:rowOff>119945</xdr:rowOff>
    </xdr:from>
    <xdr:to>
      <xdr:col>6</xdr:col>
      <xdr:colOff>1135238</xdr:colOff>
      <xdr:row>54</xdr:row>
      <xdr:rowOff>49721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DD1E1139-DA35-4F18-91ED-902AFAF17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6139" y="10959395"/>
          <a:ext cx="704849" cy="425076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51</xdr:row>
      <xdr:rowOff>141112</xdr:rowOff>
    </xdr:from>
    <xdr:to>
      <xdr:col>11</xdr:col>
      <xdr:colOff>689856</xdr:colOff>
      <xdr:row>54</xdr:row>
      <xdr:rowOff>83642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90192536-F05B-4D9B-AC0B-78C67265F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5367" y="10980562"/>
          <a:ext cx="668689" cy="43783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51</xdr:row>
      <xdr:rowOff>63500</xdr:rowOff>
    </xdr:from>
    <xdr:to>
      <xdr:col>3</xdr:col>
      <xdr:colOff>215155</xdr:colOff>
      <xdr:row>54</xdr:row>
      <xdr:rowOff>122766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ACCFD94F-F0AD-4A7D-A6BA-52D5D00EA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10902950"/>
          <a:ext cx="793005" cy="5545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793751</xdr:colOff>
      <xdr:row>1</xdr:row>
      <xdr:rowOff>159332</xdr:rowOff>
    </xdr:from>
    <xdr:to>
      <xdr:col>3</xdr:col>
      <xdr:colOff>682624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E15E256-C2B6-4EE8-ADCC-325FEC797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451" y="394282"/>
          <a:ext cx="847723" cy="545518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51</xdr:row>
      <xdr:rowOff>59532</xdr:rowOff>
    </xdr:from>
    <xdr:to>
      <xdr:col>6</xdr:col>
      <xdr:colOff>1290637</xdr:colOff>
      <xdr:row>53</xdr:row>
      <xdr:rowOff>27621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353BE43-CF60-44F9-BA16-9DD67EE80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475" y="10892632"/>
          <a:ext cx="4762" cy="298289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</xdr:row>
      <xdr:rowOff>95997</xdr:rowOff>
    </xdr:from>
    <xdr:to>
      <xdr:col>10</xdr:col>
      <xdr:colOff>531813</xdr:colOff>
      <xdr:row>3</xdr:row>
      <xdr:rowOff>166688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870C62B1-6263-4FC4-BC21-20571F25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6800" y="330947"/>
          <a:ext cx="531813" cy="540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1611312</xdr:colOff>
      <xdr:row>51</xdr:row>
      <xdr:rowOff>39688</xdr:rowOff>
    </xdr:from>
    <xdr:to>
      <xdr:col>6</xdr:col>
      <xdr:colOff>1614131</xdr:colOff>
      <xdr:row>53</xdr:row>
      <xdr:rowOff>141733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A2E43829-5A1D-493F-8260-98D4E9D88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9912" y="10872788"/>
          <a:ext cx="2819" cy="432245"/>
        </a:xfrm>
        <a:prstGeom prst="rect">
          <a:avLst/>
        </a:prstGeom>
      </xdr:spPr>
    </xdr:pic>
    <xdr:clientData/>
  </xdr:twoCellAnchor>
  <xdr:twoCellAnchor editAs="oneCell">
    <xdr:from>
      <xdr:col>1</xdr:col>
      <xdr:colOff>343431</xdr:colOff>
      <xdr:row>1</xdr:row>
      <xdr:rowOff>139700</xdr:rowOff>
    </xdr:from>
    <xdr:to>
      <xdr:col>2</xdr:col>
      <xdr:colOff>619126</xdr:colOff>
      <xdr:row>4</xdr:row>
      <xdr:rowOff>42960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39E4AE5C-8C38-41D3-A8DA-BE4AA5344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381" y="374650"/>
          <a:ext cx="815445" cy="608110"/>
        </a:xfrm>
        <a:prstGeom prst="rect">
          <a:avLst/>
        </a:prstGeom>
      </xdr:spPr>
    </xdr:pic>
    <xdr:clientData/>
  </xdr:twoCellAnchor>
  <xdr:twoCellAnchor editAs="oneCell">
    <xdr:from>
      <xdr:col>11</xdr:col>
      <xdr:colOff>80961</xdr:colOff>
      <xdr:row>1</xdr:row>
      <xdr:rowOff>117329</xdr:rowOff>
    </xdr:from>
    <xdr:to>
      <xdr:col>12</xdr:col>
      <xdr:colOff>35628</xdr:colOff>
      <xdr:row>3</xdr:row>
      <xdr:rowOff>196534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6C5BBBB7-45DD-405D-A0CA-B7B2F2F6C0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0768011" y="352279"/>
          <a:ext cx="691268" cy="549105"/>
        </a:xfrm>
        <a:prstGeom prst="rect">
          <a:avLst/>
        </a:prstGeom>
      </xdr:spPr>
    </xdr:pic>
    <xdr:clientData/>
  </xdr:twoCellAnchor>
  <xdr:twoCellAnchor editAs="oneCell">
    <xdr:from>
      <xdr:col>7</xdr:col>
      <xdr:colOff>555575</xdr:colOff>
      <xdr:row>51</xdr:row>
      <xdr:rowOff>107156</xdr:rowOff>
    </xdr:from>
    <xdr:to>
      <xdr:col>9</xdr:col>
      <xdr:colOff>308238</xdr:colOff>
      <xdr:row>54</xdr:row>
      <xdr:rowOff>91722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A1DC8206-BB49-4CF6-A4DB-65066DFC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25" y="10940256"/>
          <a:ext cx="1295714" cy="479866"/>
        </a:xfrm>
        <a:prstGeom prst="rect">
          <a:avLst/>
        </a:prstGeom>
      </xdr:spPr>
    </xdr:pic>
    <xdr:clientData/>
  </xdr:twoCellAnchor>
  <xdr:twoCellAnchor editAs="oneCell">
    <xdr:from>
      <xdr:col>6</xdr:col>
      <xdr:colOff>1611312</xdr:colOff>
      <xdr:row>51</xdr:row>
      <xdr:rowOff>39688</xdr:rowOff>
    </xdr:from>
    <xdr:to>
      <xdr:col>6</xdr:col>
      <xdr:colOff>1614131</xdr:colOff>
      <xdr:row>53</xdr:row>
      <xdr:rowOff>141735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9A303A79-3E4C-460E-9DB8-C0924784D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9912" y="10872788"/>
          <a:ext cx="2819" cy="432247"/>
        </a:xfrm>
        <a:prstGeom prst="rect">
          <a:avLst/>
        </a:prstGeom>
      </xdr:spPr>
    </xdr:pic>
    <xdr:clientData/>
  </xdr:twoCellAnchor>
  <xdr:twoCellAnchor editAs="oneCell">
    <xdr:from>
      <xdr:col>6</xdr:col>
      <xdr:colOff>430389</xdr:colOff>
      <xdr:row>51</xdr:row>
      <xdr:rowOff>119945</xdr:rowOff>
    </xdr:from>
    <xdr:to>
      <xdr:col>6</xdr:col>
      <xdr:colOff>1135238</xdr:colOff>
      <xdr:row>54</xdr:row>
      <xdr:rowOff>49721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9468AE9-D207-4C4E-B018-D4FA62A3F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8989" y="10953045"/>
          <a:ext cx="704849" cy="425076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51</xdr:row>
      <xdr:rowOff>141112</xdr:rowOff>
    </xdr:from>
    <xdr:to>
      <xdr:col>11</xdr:col>
      <xdr:colOff>689856</xdr:colOff>
      <xdr:row>54</xdr:row>
      <xdr:rowOff>83642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451074F9-B252-4964-986B-3A4D2872C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8217" y="10974212"/>
          <a:ext cx="668689" cy="437830"/>
        </a:xfrm>
        <a:prstGeom prst="rect">
          <a:avLst/>
        </a:prstGeom>
      </xdr:spPr>
    </xdr:pic>
    <xdr:clientData/>
  </xdr:twoCellAnchor>
  <xdr:twoCellAnchor editAs="oneCell">
    <xdr:from>
      <xdr:col>2</xdr:col>
      <xdr:colOff>451555</xdr:colOff>
      <xdr:row>51</xdr:row>
      <xdr:rowOff>70554</xdr:rowOff>
    </xdr:from>
    <xdr:to>
      <xdr:col>3</xdr:col>
      <xdr:colOff>285710</xdr:colOff>
      <xdr:row>54</xdr:row>
      <xdr:rowOff>129821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B985B3F7-7086-4D9F-9D17-F8E844813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255" y="10903654"/>
          <a:ext cx="793005" cy="5545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3;&#1086;&#1095;&#1072;&#1103;%20&#1063;&#1056;-&#1050;&#1056;-&#1055;&#1056;-&#1042;&#1057;-%202024%20&#8212;%20&#1080;&#1090;&#1086;&#1075;&#1086;&#1074;&#1099;&#1077;%20&#1087;&#1088;&#1086;&#1090;&#108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Лист2"/>
      <sheetName val="спиУЧ-ВС."/>
      <sheetName val="спиУЧ-ПР"/>
      <sheetName val="спиУЧ-КР"/>
      <sheetName val="спиУЧ-ЧР"/>
      <sheetName val="КР"/>
      <sheetName val="ст. пара 4км М"/>
      <sheetName val="пар 4км-квал М"/>
      <sheetName val="Ст Пара -фин М"/>
      <sheetName val="пар 4км-фин М "/>
      <sheetName val="ст. пара 4км Ж"/>
      <sheetName val="пар 4км-квал Ж"/>
      <sheetName val="Ст Пара -фин Ж"/>
      <sheetName val="пар 4км-фин Ж"/>
      <sheetName val="Ст0,5км см Ж (2)"/>
      <sheetName val="0,5км см Ж"/>
      <sheetName val="Ст1км см М (2)"/>
      <sheetName val="1км см М рез."/>
      <sheetName val="Ст0,5км см Ж"/>
      <sheetName val="Ст1км см М"/>
      <sheetName val="ЧР"/>
      <sheetName val="Ст.пара  Муж"/>
      <sheetName val="пара  1-й Эт Муж"/>
      <sheetName val="пара  2-й Эт Муж"/>
      <sheetName val="пара финал Муж"/>
      <sheetName val="Ст.пара Жен"/>
      <sheetName val="пара  1-й Эт Жен"/>
      <sheetName val="пара  2-й Эт Жен"/>
      <sheetName val="пара финал Жен"/>
      <sheetName val="ПР"/>
      <sheetName val="СТ квал.команда Ю-ки17-18"/>
      <sheetName val="Квал Ю-ки17-18"/>
      <sheetName val="Ст фин.команда Ю-ки17-18"/>
      <sheetName val="Финал ком.Ю-ки17-18"/>
      <sheetName val="СТ квал.команда Ю-ки19-22"/>
      <sheetName val="Квал Ю-ки19-22"/>
      <sheetName val="Ст фин.команда Ю-ки19-22"/>
      <sheetName val="Финал ком.Ю-ки19-22"/>
      <sheetName val="СТ квал.команда Ю17-18"/>
      <sheetName val="Квал Ю17-18"/>
      <sheetName val="Ст фин.команда Ю17-18"/>
      <sheetName val="Финал ком.Ю17-18"/>
      <sheetName val="СТ квал.команда Ю19-22"/>
      <sheetName val="Квал Ю19-22"/>
      <sheetName val="Ст фин.команда Ю19-22"/>
      <sheetName val="Финал ком.Ю19-22"/>
      <sheetName val="ст. пара 3км Ю17-18"/>
      <sheetName val="пар 3км-квал Ю17-18"/>
      <sheetName val="Ст Пара -фин Ю17-18"/>
      <sheetName val="пар 3км-фин Ю17-18 "/>
      <sheetName val="ст. пара 3км Ю19-22"/>
      <sheetName val="пар 3км-квал Ю19-22"/>
      <sheetName val="Ст Пара -фин Ю19-22"/>
      <sheetName val="пар 3км-фин Ю19-22"/>
      <sheetName val="ст. пара 2км Ю-ки17-18"/>
      <sheetName val="пар 2км-квал Ю-ки17-18"/>
      <sheetName val="Ст Пара -фин Ю-ки17-18"/>
      <sheetName val="пар 2км-фин Ю-ки17-18 "/>
      <sheetName val="ст. пара 2км Ю-ки19-22"/>
      <sheetName val="пар 2км-квал Ю-ки19-22"/>
      <sheetName val="Ст Пара -фин Ю-ки19-22"/>
      <sheetName val="пар 2км-фин Ю-ки 19-22"/>
      <sheetName val="Ст.пара Ю"/>
      <sheetName val="пара  1-й Эт Ю"/>
      <sheetName val="пара  2-й Эт Ю"/>
      <sheetName val="пара финал Ю"/>
      <sheetName val="Ст.пара Юн-ки"/>
      <sheetName val="пара 1-й Эт Ю-ки"/>
      <sheetName val="пара 2-й Эт Ю-ки "/>
      <sheetName val="пара финал Ю-ки"/>
      <sheetName val="ВС"/>
      <sheetName val="Ж квалА"/>
      <sheetName val=" скретч Ж квал А"/>
      <sheetName val="Ж квалВ"/>
      <sheetName val=" скретч Ж квал В "/>
      <sheetName val="СТ скретч Ж."/>
      <sheetName val=" скретч Ж"/>
      <sheetName val="СТ скретч М."/>
      <sheetName val=" скретч М"/>
      <sheetName val="СТ выб Ж."/>
      <sheetName val=" с выбыванием Ж"/>
      <sheetName val="СТ выб М"/>
      <sheetName val=" с выбыванием М"/>
      <sheetName val="СТ  по очкам Ж."/>
      <sheetName val="СТ по очкам Ж "/>
      <sheetName val="по очкам Ж"/>
      <sheetName val="СТ  по очкам М (2)"/>
      <sheetName val="по очкам М"/>
      <sheetName val="Ст.кейрин Ж"/>
      <sheetName val="сетка кейрин Ж"/>
      <sheetName val="кейрин Ж "/>
      <sheetName val="Ст.кейрин М"/>
      <sheetName val="сеткакейрин М.22"/>
      <sheetName val="кейрин М"/>
      <sheetName val="Ст.кейрин Ю"/>
      <sheetName val="сетка кейрин Ю17-18(15) "/>
      <sheetName val="кейрин Ю-ры"/>
      <sheetName val="Ст.кейрин Ю-ки"/>
      <sheetName val="сетка кейрин Ю-ки(12)"/>
      <sheetName val="кейрин Ю-ки"/>
      <sheetName val="сетка кейрин Ж-12 "/>
      <sheetName val="сетка кейрин Ю-р(12)"/>
      <sheetName val="сетка кейрин Ю-ки-25"/>
      <sheetName val="Ст.гит сх 200м Ю-ки"/>
      <sheetName val="квал.200м см Ю-ки"/>
      <sheetName val="сетка спринт Ю-ки8 "/>
      <sheetName val=" спринт Ю-ки"/>
      <sheetName val="Ст.гит сх 200м Ю"/>
      <sheetName val="квал.200м см Ю"/>
      <sheetName val="сетка спринт Ю-ры-16 "/>
      <sheetName val=" спринт Ю-ры"/>
      <sheetName val="Ст.гит сх 200м Ж"/>
      <sheetName val="квал.200м см Ж"/>
      <sheetName val="сетка спринт Ж-8"/>
      <sheetName val=" спринт Ж"/>
      <sheetName val="Ст.гит сх 200м М "/>
      <sheetName val="квал.200м см М "/>
      <sheetName val="сетка спринт М"/>
      <sheetName val=" спринт М"/>
    </sheetNames>
    <definedNames>
      <definedName name="Print_Area" sheetId="0"/>
    </definedNames>
    <sheetDataSet>
      <sheetData sheetId="0">
        <row r="1">
          <cell r="A1" t="str">
            <v>№</v>
          </cell>
          <cell r="B1" t="str">
            <v>ФИО</v>
          </cell>
          <cell r="C1" t="str">
            <v>UCI ID</v>
          </cell>
          <cell r="D1" t="str">
            <v>Дата</v>
          </cell>
          <cell r="E1" t="str">
            <v>Разряд</v>
          </cell>
          <cell r="F1" t="str">
            <v>территориальная принадлежность</v>
          </cell>
          <cell r="G1" t="str">
            <v>принадлежность к организации</v>
          </cell>
          <cell r="H1" t="str">
            <v>КР</v>
          </cell>
          <cell r="I1" t="str">
            <v>ЧР</v>
          </cell>
          <cell r="J1" t="str">
            <v>ПР</v>
          </cell>
          <cell r="K1" t="str">
            <v>ВС</v>
          </cell>
        </row>
        <row r="2">
          <cell r="A2"/>
          <cell r="B2" t="str">
            <v>КР-ЧР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</row>
        <row r="3">
          <cell r="A3">
            <v>1</v>
          </cell>
          <cell r="B3" t="str">
            <v>ПОПОВ Антон</v>
          </cell>
          <cell r="C3">
            <v>10015328509</v>
          </cell>
          <cell r="D3">
            <v>36190</v>
          </cell>
          <cell r="E3" t="str">
            <v>МС</v>
          </cell>
          <cell r="F3" t="str">
            <v>Воронежская обл.-Омская обл.</v>
          </cell>
          <cell r="G3" t="str">
            <v>ЦСКА - МБУ ДО СШОР № 8 - "СШОР "Академия велоспорта"</v>
          </cell>
          <cell r="H3">
            <v>1</v>
          </cell>
          <cell r="I3"/>
          <cell r="J3"/>
          <cell r="K3">
            <v>1</v>
          </cell>
          <cell r="L3"/>
          <cell r="M3"/>
        </row>
        <row r="4">
          <cell r="A4">
            <v>2</v>
          </cell>
          <cell r="B4" t="str">
            <v>КИРЖАЙКИН Никита</v>
          </cell>
          <cell r="C4">
            <v>10010085960</v>
          </cell>
          <cell r="D4">
            <v>34246</v>
          </cell>
          <cell r="E4" t="str">
            <v>МС</v>
          </cell>
          <cell r="F4" t="str">
            <v>Респ. Крым - Омская обл.</v>
          </cell>
          <cell r="G4" t="str">
            <v xml:space="preserve"> ГБУ РК "ЦСП СК РК"- ГБУ ДО РК "СШОР по велоспорту "Крым" - "СШОР "Академия велоспорта" </v>
          </cell>
          <cell r="H4">
            <v>1</v>
          </cell>
          <cell r="I4">
            <v>1</v>
          </cell>
          <cell r="J4"/>
          <cell r="K4">
            <v>1</v>
          </cell>
          <cell r="L4"/>
          <cell r="M4"/>
        </row>
        <row r="5">
          <cell r="A5">
            <v>3</v>
          </cell>
          <cell r="B5" t="str">
            <v>НИЧИПУРЕНКО Павел</v>
          </cell>
          <cell r="C5">
            <v>10010193367</v>
          </cell>
          <cell r="D5">
            <v>36098</v>
          </cell>
          <cell r="E5" t="str">
            <v>МС</v>
          </cell>
          <cell r="F5" t="str">
            <v>Омская обл.- Респ. Крым</v>
          </cell>
          <cell r="G5" t="str">
            <v>"СШОР "Академия велоспорта" - ГБУ РК "ЦСП СК РК"</v>
          </cell>
          <cell r="H5"/>
          <cell r="I5">
            <v>1</v>
          </cell>
          <cell r="J5"/>
          <cell r="K5">
            <v>1</v>
          </cell>
          <cell r="L5"/>
          <cell r="M5"/>
        </row>
        <row r="6">
          <cell r="A6">
            <v>4</v>
          </cell>
          <cell r="B6" t="str">
            <v>ЗАЛИПЯТСКИЙ Иван</v>
          </cell>
          <cell r="C6">
            <v>10077952416</v>
          </cell>
          <cell r="D6">
            <v>37631</v>
          </cell>
          <cell r="E6" t="str">
            <v>МС</v>
          </cell>
          <cell r="F6" t="str">
            <v>Омская обл.- Респ. Крым</v>
          </cell>
          <cell r="G6" t="str">
            <v>"СШОР "Академия велоспорта" - ГБУ РК "ЦСП СК РК"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/>
          <cell r="M6"/>
        </row>
        <row r="7">
          <cell r="A7">
            <v>5</v>
          </cell>
          <cell r="B7" t="str">
            <v>ПРОКУРАТОВ Александр</v>
          </cell>
          <cell r="C7">
            <v>10091885555</v>
          </cell>
          <cell r="D7">
            <v>38571</v>
          </cell>
          <cell r="E7" t="str">
            <v>КМС</v>
          </cell>
          <cell r="F7" t="str">
            <v>Омская обл.</v>
          </cell>
          <cell r="G7" t="str">
            <v>"СШОР "Академия велоспорта"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/>
          <cell r="M7"/>
        </row>
        <row r="8">
          <cell r="A8">
            <v>6</v>
          </cell>
          <cell r="B8" t="str">
            <v>ЕРЁМКИН Аркадий</v>
          </cell>
          <cell r="C8">
            <v>10013902104</v>
          </cell>
          <cell r="D8">
            <v>35191</v>
          </cell>
          <cell r="E8" t="str">
            <v>МС</v>
          </cell>
          <cell r="F8" t="str">
            <v>Омская обл. - Новосибирская обл.</v>
          </cell>
          <cell r="G8" t="str">
            <v>"СШОР "Академия велоспорта"- Новосибирская обл.Н(К)УОР</v>
          </cell>
          <cell r="H8"/>
          <cell r="I8"/>
          <cell r="J8"/>
          <cell r="K8">
            <v>1</v>
          </cell>
          <cell r="L8"/>
          <cell r="M8"/>
        </row>
        <row r="9">
          <cell r="A9">
            <v>7</v>
          </cell>
          <cell r="B9" t="str">
            <v>ТЕРЕШЕНОК Виталий</v>
          </cell>
          <cell r="C9">
            <v>10095787480</v>
          </cell>
          <cell r="D9">
            <v>37065</v>
          </cell>
          <cell r="E9" t="str">
            <v>МС</v>
          </cell>
          <cell r="F9" t="str">
            <v>Омская обл.-Новосибирская обл.</v>
          </cell>
          <cell r="G9" t="str">
            <v>"СШОР "Академия велоспорта"</v>
          </cell>
          <cell r="H9"/>
          <cell r="I9">
            <v>1</v>
          </cell>
          <cell r="J9"/>
          <cell r="K9">
            <v>1</v>
          </cell>
          <cell r="L9"/>
          <cell r="M9"/>
        </row>
        <row r="10">
          <cell r="A10">
            <v>8</v>
          </cell>
          <cell r="B10" t="str">
            <v>ШЕВЦОВ Андрей</v>
          </cell>
          <cell r="C10">
            <v>10059156745</v>
          </cell>
          <cell r="D10">
            <v>37811</v>
          </cell>
          <cell r="E10" t="str">
            <v>МС</v>
          </cell>
          <cell r="F10" t="str">
            <v>Омская обл.- Кемеровская обл.</v>
          </cell>
          <cell r="G10" t="str">
            <v>ФГБУ СГУОР-"СШОР "Академия велоспорта"- Кемеровская обл.</v>
          </cell>
          <cell r="H10">
            <v>1</v>
          </cell>
          <cell r="I10">
            <v>1</v>
          </cell>
          <cell r="J10"/>
          <cell r="K10">
            <v>1</v>
          </cell>
          <cell r="L10"/>
          <cell r="M10"/>
        </row>
        <row r="11">
          <cell r="A11">
            <v>9</v>
          </cell>
          <cell r="B11" t="str">
            <v>ШЕСТАКОВ Артем</v>
          </cell>
          <cell r="C11">
            <v>10062526988</v>
          </cell>
          <cell r="D11">
            <v>37882</v>
          </cell>
          <cell r="E11" t="str">
            <v>КМС</v>
          </cell>
          <cell r="F11" t="str">
            <v>Омская обл. - Новосибирская обл.</v>
          </cell>
          <cell r="G11" t="str">
            <v>ФГБУ СГУОР-"СШОР "Академия велоспорта"-МБУ СШ ТЭИС Новосибирская обл.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/>
          <cell r="M11"/>
        </row>
        <row r="12">
          <cell r="A12">
            <v>10</v>
          </cell>
          <cell r="B12" t="str">
            <v>ПУРЫГИН Максим</v>
          </cell>
          <cell r="C12">
            <v>10081650136</v>
          </cell>
          <cell r="D12">
            <v>38520</v>
          </cell>
          <cell r="E12" t="str">
            <v>МС</v>
          </cell>
          <cell r="F12" t="str">
            <v>Омская обл.</v>
          </cell>
          <cell r="G12" t="str">
            <v>"СШОР "Академия велоспорта"</v>
          </cell>
          <cell r="H12"/>
          <cell r="I12">
            <v>1</v>
          </cell>
          <cell r="J12"/>
          <cell r="K12">
            <v>1</v>
          </cell>
          <cell r="L12"/>
          <cell r="M12"/>
        </row>
        <row r="13">
          <cell r="A13">
            <v>11</v>
          </cell>
          <cell r="B13" t="str">
            <v>ЛУЧНИКОВ Егор</v>
          </cell>
          <cell r="C13">
            <v>10055306451</v>
          </cell>
          <cell r="D13">
            <v>37883</v>
          </cell>
          <cell r="E13" t="str">
            <v>МС</v>
          </cell>
          <cell r="F13" t="str">
            <v>Омская обл. - Новосибирская обл.</v>
          </cell>
          <cell r="G13" t="str">
            <v>"СШОР "Академия велоспорта"-МБУ СШ ТЭИС Новосибирская обл.</v>
          </cell>
          <cell r="H13"/>
          <cell r="I13"/>
          <cell r="J13">
            <v>1</v>
          </cell>
          <cell r="K13">
            <v>1</v>
          </cell>
          <cell r="L13"/>
          <cell r="M13"/>
        </row>
        <row r="14">
          <cell r="A14">
            <v>12</v>
          </cell>
          <cell r="B14" t="str">
            <v>ТИШКИН Александр</v>
          </cell>
          <cell r="C14">
            <v>10078794292</v>
          </cell>
          <cell r="D14">
            <v>37768</v>
          </cell>
          <cell r="E14" t="str">
            <v>МС</v>
          </cell>
          <cell r="F14" t="str">
            <v>Омская обл.- Респ. Крым</v>
          </cell>
          <cell r="G14" t="str">
            <v>"СШОР "Академия велоспорта" - ГБУ РК "ЦСП СК РК"</v>
          </cell>
          <cell r="H14">
            <v>1</v>
          </cell>
          <cell r="I14"/>
          <cell r="J14"/>
          <cell r="K14">
            <v>1</v>
          </cell>
          <cell r="L14"/>
          <cell r="M14"/>
        </row>
        <row r="15">
          <cell r="A15">
            <v>13</v>
          </cell>
          <cell r="B15" t="str">
            <v>ЛЯШКО Владислав</v>
          </cell>
          <cell r="C15">
            <v>10092621038</v>
          </cell>
          <cell r="D15">
            <v>38191</v>
          </cell>
          <cell r="E15" t="str">
            <v>МС</v>
          </cell>
          <cell r="F15" t="str">
            <v>Омская обл. - Новосибирская обл.</v>
          </cell>
          <cell r="G15" t="str">
            <v>"СШОР "Академия велоспорта"- Новосибирская обл.Н(К)УОР</v>
          </cell>
          <cell r="H15"/>
          <cell r="I15">
            <v>1</v>
          </cell>
          <cell r="J15">
            <v>1</v>
          </cell>
          <cell r="K15">
            <v>1</v>
          </cell>
          <cell r="L15"/>
          <cell r="M15"/>
        </row>
        <row r="16">
          <cell r="A16">
            <v>14</v>
          </cell>
          <cell r="B16" t="str">
            <v>ВЕДМИДЬ Георгий</v>
          </cell>
          <cell r="C16">
            <v>10062636217</v>
          </cell>
          <cell r="D16">
            <v>38114</v>
          </cell>
          <cell r="E16" t="str">
            <v>КМС</v>
          </cell>
          <cell r="F16" t="str">
            <v>Омская обл.</v>
          </cell>
          <cell r="G16" t="str">
            <v>"СШОР "Академия велоспорта"</v>
          </cell>
          <cell r="H16"/>
          <cell r="I16">
            <v>1</v>
          </cell>
          <cell r="J16">
            <v>1</v>
          </cell>
          <cell r="K16">
            <v>1</v>
          </cell>
          <cell r="L16"/>
          <cell r="M16"/>
        </row>
        <row r="17">
          <cell r="A17">
            <v>15</v>
          </cell>
          <cell r="B17" t="str">
            <v>БАЗАЕВ Артем</v>
          </cell>
          <cell r="C17">
            <v>10082231732</v>
          </cell>
          <cell r="D17">
            <v>38437</v>
          </cell>
          <cell r="E17" t="str">
            <v>КМС</v>
          </cell>
          <cell r="F17" t="str">
            <v>Омская обл.</v>
          </cell>
          <cell r="G17" t="str">
            <v>ФГБУ СГУОР -"СШОР" Академия велоспорта"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/>
          <cell r="M17"/>
        </row>
        <row r="18">
          <cell r="A18">
            <v>16</v>
          </cell>
          <cell r="B18" t="str">
            <v>ТЕТЕНКОВ Глеб</v>
          </cell>
          <cell r="C18">
            <v>10059788659</v>
          </cell>
          <cell r="D18">
            <v>38012</v>
          </cell>
          <cell r="E18" t="str">
            <v>МС</v>
          </cell>
          <cell r="F18" t="str">
            <v>Омская обл.-Новосибирская обл.</v>
          </cell>
          <cell r="G18" t="str">
            <v>"СШОР "Академия велоспорта"-МБУ СШ ТЭИС Новосибирская обл.</v>
          </cell>
          <cell r="H18"/>
          <cell r="I18"/>
          <cell r="J18">
            <v>1</v>
          </cell>
          <cell r="K18">
            <v>1</v>
          </cell>
          <cell r="L18"/>
          <cell r="M18"/>
        </row>
        <row r="19">
          <cell r="A19">
            <v>17</v>
          </cell>
          <cell r="B19" t="str">
            <v>МУРАШКО Дмитрий</v>
          </cell>
          <cell r="C19">
            <v>10034972524</v>
          </cell>
          <cell r="D19">
            <v>26718</v>
          </cell>
          <cell r="E19" t="str">
            <v>МСМК</v>
          </cell>
          <cell r="F19" t="str">
            <v>Омская обл.</v>
          </cell>
          <cell r="G19" t="str">
            <v>"СШОР "Академия велоспорта"</v>
          </cell>
          <cell r="H19"/>
          <cell r="I19"/>
          <cell r="J19"/>
          <cell r="K19">
            <v>1</v>
          </cell>
          <cell r="L19"/>
          <cell r="M19"/>
        </row>
        <row r="20">
          <cell r="A20">
            <v>18</v>
          </cell>
          <cell r="B20" t="str">
            <v>МУХИН Михаил</v>
          </cell>
          <cell r="C20">
            <v>10105335415</v>
          </cell>
          <cell r="D20">
            <v>38507</v>
          </cell>
          <cell r="E20" t="str">
            <v>МС</v>
          </cell>
          <cell r="F20" t="str">
            <v>Омская обл.</v>
          </cell>
          <cell r="G20" t="str">
            <v>"СШОР "Академия велоспорта"</v>
          </cell>
          <cell r="H20"/>
          <cell r="I20">
            <v>1</v>
          </cell>
          <cell r="J20">
            <v>1</v>
          </cell>
          <cell r="K20">
            <v>1</v>
          </cell>
          <cell r="L20"/>
          <cell r="M20"/>
        </row>
        <row r="21">
          <cell r="A21">
            <v>19</v>
          </cell>
          <cell r="B21" t="str">
            <v>ПАТРИН Ярослав</v>
          </cell>
          <cell r="C21">
            <v>10093607206</v>
          </cell>
          <cell r="D21">
            <v>38650</v>
          </cell>
          <cell r="E21" t="str">
            <v>КМС</v>
          </cell>
          <cell r="F21" t="str">
            <v>Омская обл.</v>
          </cell>
          <cell r="G21" t="str">
            <v>"СШОР "Академия велоспорта"</v>
          </cell>
          <cell r="H21"/>
          <cell r="I21">
            <v>1</v>
          </cell>
          <cell r="J21">
            <v>1</v>
          </cell>
          <cell r="K21">
            <v>1</v>
          </cell>
          <cell r="L21"/>
          <cell r="M21"/>
        </row>
        <row r="22">
          <cell r="A22">
            <v>20</v>
          </cell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</row>
        <row r="23">
          <cell r="A23">
            <v>21</v>
          </cell>
          <cell r="B23" t="str">
            <v>КУЗЬМЕНКО Николай</v>
          </cell>
          <cell r="C23">
            <v>10091972047</v>
          </cell>
          <cell r="D23">
            <v>38679</v>
          </cell>
          <cell r="E23" t="str">
            <v>МС</v>
          </cell>
          <cell r="F23" t="str">
            <v>Омская обл.</v>
          </cell>
          <cell r="G23" t="str">
            <v>"СШОР "Академия велоспорта"</v>
          </cell>
          <cell r="H23"/>
          <cell r="I23">
            <v>1</v>
          </cell>
          <cell r="J23">
            <v>1</v>
          </cell>
          <cell r="K23">
            <v>1</v>
          </cell>
          <cell r="L23"/>
          <cell r="M23"/>
        </row>
        <row r="24">
          <cell r="A24">
            <v>22</v>
          </cell>
          <cell r="B24" t="str">
            <v>ГОДИН Михаил</v>
          </cell>
          <cell r="C24">
            <v>10090441164</v>
          </cell>
          <cell r="D24">
            <v>38312</v>
          </cell>
          <cell r="E24" t="str">
            <v>МС</v>
          </cell>
          <cell r="F24" t="str">
            <v>Санкт-Петербург</v>
          </cell>
          <cell r="G24" t="str">
            <v>СПБ ГБПОУ УОР № 1</v>
          </cell>
          <cell r="H24">
            <v>1</v>
          </cell>
          <cell r="I24">
            <v>1</v>
          </cell>
          <cell r="J24"/>
          <cell r="K24">
            <v>1</v>
          </cell>
          <cell r="L24"/>
          <cell r="M24"/>
        </row>
        <row r="25">
          <cell r="A25">
            <v>23</v>
          </cell>
          <cell r="B25" t="str">
            <v>АЛЕКСЕЕВ Лаврентий</v>
          </cell>
          <cell r="C25">
            <v>10103577792</v>
          </cell>
          <cell r="D25">
            <v>37602</v>
          </cell>
          <cell r="E25" t="str">
            <v>МС</v>
          </cell>
          <cell r="F25" t="str">
            <v>Санкт-Петербург</v>
          </cell>
          <cell r="G25" t="str">
            <v>СПБ ГБПОУ УОР № 1</v>
          </cell>
          <cell r="H25">
            <v>1</v>
          </cell>
          <cell r="I25">
            <v>1</v>
          </cell>
          <cell r="J25"/>
          <cell r="K25">
            <v>1</v>
          </cell>
          <cell r="L25"/>
          <cell r="M25"/>
        </row>
        <row r="26">
          <cell r="A26">
            <v>24</v>
          </cell>
          <cell r="B26" t="str">
            <v>ШЕКЕЛАШВИЛИ Давид</v>
          </cell>
          <cell r="C26">
            <v>10063781322</v>
          </cell>
          <cell r="D26">
            <v>37834</v>
          </cell>
          <cell r="E26" t="str">
            <v>МС</v>
          </cell>
          <cell r="F26" t="str">
            <v>Санкт-Петербург</v>
          </cell>
          <cell r="G26" t="str">
            <v>СПБ ГБПОУ УОР № 1</v>
          </cell>
          <cell r="H26">
            <v>1</v>
          </cell>
          <cell r="I26">
            <v>1</v>
          </cell>
          <cell r="J26"/>
          <cell r="K26">
            <v>1</v>
          </cell>
          <cell r="L26"/>
          <cell r="M26"/>
        </row>
        <row r="27">
          <cell r="A27">
            <v>25</v>
          </cell>
          <cell r="B27" t="str">
            <v>ИЕВЛЕВ Константин</v>
          </cell>
          <cell r="C27">
            <v>10055304633</v>
          </cell>
          <cell r="D27">
            <v>37870</v>
          </cell>
          <cell r="E27" t="str">
            <v>КМС</v>
          </cell>
          <cell r="F27" t="str">
            <v>Санкт-Петербург</v>
          </cell>
          <cell r="G27" t="str">
            <v>СПБ ГБПОУ УОР № 1</v>
          </cell>
          <cell r="H27">
            <v>1</v>
          </cell>
          <cell r="I27">
            <v>1</v>
          </cell>
          <cell r="J27"/>
          <cell r="K27">
            <v>1</v>
          </cell>
          <cell r="L27"/>
          <cell r="M27"/>
        </row>
        <row r="28">
          <cell r="A28">
            <v>26</v>
          </cell>
          <cell r="B28" t="str">
            <v>НАУМОВ Максим</v>
          </cell>
          <cell r="C28">
            <v>10034934431</v>
          </cell>
          <cell r="D28">
            <v>36630</v>
          </cell>
          <cell r="E28" t="str">
            <v>МС</v>
          </cell>
          <cell r="F28" t="str">
            <v>Тульская обл.-Свердловская обл.</v>
          </cell>
          <cell r="G28" t="str">
            <v>СШОР "Велосипедный спорт"-ГУ ТО ЦСП-Свердловская обл.</v>
          </cell>
          <cell r="H28">
            <v>1</v>
          </cell>
          <cell r="I28">
            <v>1</v>
          </cell>
          <cell r="J28"/>
          <cell r="K28">
            <v>1</v>
          </cell>
          <cell r="L28"/>
          <cell r="M28"/>
        </row>
        <row r="29">
          <cell r="A29">
            <v>27</v>
          </cell>
          <cell r="B29" t="str">
            <v>ГИРИЛОВИЧ Игорь</v>
          </cell>
          <cell r="C29">
            <v>10083104530</v>
          </cell>
          <cell r="D29">
            <v>38427</v>
          </cell>
          <cell r="E29" t="str">
            <v>МС</v>
          </cell>
          <cell r="F29" t="str">
            <v>Тульская обл.</v>
          </cell>
          <cell r="G29" t="str">
            <v>СШОР "Велосипедный спорт"-ГУ ТО ЦСП</v>
          </cell>
          <cell r="H29">
            <v>1</v>
          </cell>
          <cell r="I29">
            <v>1</v>
          </cell>
          <cell r="J29"/>
          <cell r="K29">
            <v>1</v>
          </cell>
          <cell r="L29"/>
          <cell r="M29"/>
        </row>
        <row r="30">
          <cell r="A30">
            <v>28</v>
          </cell>
          <cell r="B30" t="str">
            <v>МЕДЕНЕЦ Богдан</v>
          </cell>
          <cell r="C30">
            <v>10082411180</v>
          </cell>
          <cell r="D30">
            <v>38034</v>
          </cell>
          <cell r="E30" t="str">
            <v>МС</v>
          </cell>
          <cell r="F30" t="str">
            <v>Тульская обл.</v>
          </cell>
          <cell r="G30" t="str">
            <v>СШОР "Велосипедный спорт"-ГУ ТО ЦСП</v>
          </cell>
          <cell r="H30">
            <v>1</v>
          </cell>
          <cell r="I30"/>
          <cell r="J30"/>
          <cell r="K30">
            <v>1</v>
          </cell>
          <cell r="L30"/>
          <cell r="M30"/>
        </row>
        <row r="31">
          <cell r="A31">
            <v>29</v>
          </cell>
          <cell r="B31" t="str">
            <v>НЕСТЕРОВ Дмитрий</v>
          </cell>
          <cell r="C31">
            <v>10015266972</v>
          </cell>
          <cell r="D31">
            <v>36202</v>
          </cell>
          <cell r="E31" t="str">
            <v>МСМК</v>
          </cell>
          <cell r="F31" t="str">
            <v>Тульская обл.</v>
          </cell>
          <cell r="G31" t="str">
            <v>СШОР "Велосипедный спорт"-ГУ ТО ЦСП</v>
          </cell>
          <cell r="H31">
            <v>1</v>
          </cell>
          <cell r="I31">
            <v>1</v>
          </cell>
          <cell r="J31"/>
          <cell r="K31">
            <v>1</v>
          </cell>
          <cell r="L31"/>
          <cell r="M31"/>
        </row>
        <row r="32">
          <cell r="A32">
            <v>30</v>
          </cell>
          <cell r="B32" t="str">
            <v>ДУБЧЕНКО Александр</v>
          </cell>
          <cell r="C32">
            <v>10007772108</v>
          </cell>
          <cell r="D32">
            <v>34749</v>
          </cell>
          <cell r="E32" t="str">
            <v>МСМК</v>
          </cell>
          <cell r="F32" t="str">
            <v>Тульская обл.</v>
          </cell>
          <cell r="G32" t="str">
            <v>СШОР "Велосипедный спорт"-ГУ ТО ЦСП</v>
          </cell>
          <cell r="H32">
            <v>1</v>
          </cell>
          <cell r="I32">
            <v>1</v>
          </cell>
          <cell r="J32"/>
          <cell r="K32">
            <v>1</v>
          </cell>
          <cell r="L32"/>
          <cell r="M32"/>
        </row>
        <row r="33">
          <cell r="A33">
            <v>31</v>
          </cell>
          <cell r="B33" t="str">
            <v>СПИРИН Вениамин</v>
          </cell>
          <cell r="C33">
            <v>10036031844</v>
          </cell>
          <cell r="D33">
            <v>36989</v>
          </cell>
          <cell r="E33" t="str">
            <v>МС</v>
          </cell>
          <cell r="F33" t="str">
            <v>Москва</v>
          </cell>
          <cell r="G33" t="str">
            <v>ГБПОУ "МССУОР №2" Москомспорта- Динамо</v>
          </cell>
          <cell r="H33">
            <v>1</v>
          </cell>
          <cell r="I33">
            <v>1</v>
          </cell>
          <cell r="J33"/>
          <cell r="K33">
            <v>1</v>
          </cell>
          <cell r="L33"/>
          <cell r="M33"/>
        </row>
        <row r="34">
          <cell r="A34">
            <v>32</v>
          </cell>
          <cell r="B34" t="str">
            <v>ГЛАДЫШЕВ Иван</v>
          </cell>
          <cell r="C34">
            <v>10036069533</v>
          </cell>
          <cell r="D34">
            <v>37116</v>
          </cell>
          <cell r="E34" t="str">
            <v>МСМК</v>
          </cell>
          <cell r="F34" t="str">
            <v>Москва</v>
          </cell>
          <cell r="G34" t="str">
            <v>ГБПОУ "МССУОР №2" Москомспорта- Динамо</v>
          </cell>
          <cell r="H34">
            <v>1</v>
          </cell>
          <cell r="I34">
            <v>1</v>
          </cell>
          <cell r="J34"/>
          <cell r="K34">
            <v>1</v>
          </cell>
          <cell r="L34"/>
          <cell r="M34"/>
        </row>
        <row r="35">
          <cell r="A35">
            <v>33</v>
          </cell>
          <cell r="B35" t="str">
            <v>БУРЛАКОВ Данила</v>
          </cell>
          <cell r="C35">
            <v>10034956154</v>
          </cell>
          <cell r="D35">
            <v>36828</v>
          </cell>
          <cell r="E35" t="str">
            <v>МСМК</v>
          </cell>
          <cell r="F35" t="str">
            <v>Москва</v>
          </cell>
          <cell r="G35" t="str">
            <v>ГБПОУ "МССУОР №2" Москомспорта- Динамо</v>
          </cell>
          <cell r="H35">
            <v>1</v>
          </cell>
          <cell r="I35">
            <v>1</v>
          </cell>
          <cell r="J35"/>
          <cell r="K35">
            <v>1</v>
          </cell>
          <cell r="L35"/>
          <cell r="M35"/>
        </row>
        <row r="36">
          <cell r="A36">
            <v>34</v>
          </cell>
          <cell r="B36" t="str">
            <v>ЯВЕНКОВ Александр</v>
          </cell>
          <cell r="C36">
            <v>10076948161</v>
          </cell>
          <cell r="D36">
            <v>38092</v>
          </cell>
          <cell r="E36" t="str">
            <v>КМС</v>
          </cell>
          <cell r="F36" t="str">
            <v>Москва</v>
          </cell>
          <cell r="G36" t="str">
            <v>ГБПОУ "МССУОР №2" Москомспорта- Динамо</v>
          </cell>
          <cell r="H36">
            <v>1</v>
          </cell>
          <cell r="I36">
            <v>1</v>
          </cell>
          <cell r="J36"/>
          <cell r="K36">
            <v>1</v>
          </cell>
          <cell r="L36"/>
          <cell r="M36"/>
        </row>
        <row r="37">
          <cell r="A37">
            <v>35</v>
          </cell>
          <cell r="B37" t="str">
            <v>ШАРАПОВ Александр</v>
          </cell>
          <cell r="C37">
            <v>10007897295</v>
          </cell>
          <cell r="D37">
            <v>34399</v>
          </cell>
          <cell r="E37" t="str">
            <v>ЗМС</v>
          </cell>
          <cell r="F37" t="str">
            <v>Москва</v>
          </cell>
          <cell r="G37" t="str">
            <v>ГБПОУ "МССУОР №2" Москомспорта- Динамо</v>
          </cell>
          <cell r="H37">
            <v>1</v>
          </cell>
          <cell r="I37">
            <v>1</v>
          </cell>
          <cell r="J37"/>
          <cell r="K37">
            <v>1</v>
          </cell>
          <cell r="L37"/>
          <cell r="M37"/>
        </row>
        <row r="38">
          <cell r="A38">
            <v>36</v>
          </cell>
          <cell r="B38" t="str">
            <v>ХОМЯКОВ Артемий</v>
          </cell>
          <cell r="C38">
            <v>10053914604</v>
          </cell>
          <cell r="D38">
            <v>37947</v>
          </cell>
          <cell r="E38" t="str">
            <v>МС</v>
          </cell>
          <cell r="F38" t="str">
            <v>Москва</v>
          </cell>
          <cell r="G38" t="str">
            <v>ГБПОУ "МССУОР №2" Москомспорта- Динамо</v>
          </cell>
          <cell r="H38"/>
          <cell r="I38"/>
          <cell r="J38">
            <v>1</v>
          </cell>
          <cell r="K38"/>
          <cell r="L38"/>
          <cell r="M38"/>
        </row>
        <row r="39">
          <cell r="A39">
            <v>37</v>
          </cell>
          <cell r="B39" t="str">
            <v>ХЛУПОВ Дмитрий</v>
          </cell>
          <cell r="C39">
            <v>10097338167</v>
          </cell>
          <cell r="D39">
            <v>38553</v>
          </cell>
          <cell r="E39" t="str">
            <v>МС</v>
          </cell>
          <cell r="F39" t="str">
            <v>Москва</v>
          </cell>
          <cell r="G39" t="str">
            <v>ГБПОУ "МССУОР №2" Москомспорта- Динамо</v>
          </cell>
          <cell r="H39"/>
          <cell r="I39"/>
          <cell r="J39">
            <v>1</v>
          </cell>
          <cell r="K39"/>
          <cell r="L39"/>
          <cell r="M39"/>
        </row>
        <row r="40">
          <cell r="A40">
            <v>38</v>
          </cell>
          <cell r="B40" t="str">
            <v>СЕРГЕЕВ Георгий</v>
          </cell>
          <cell r="C40">
            <v>10102489978</v>
          </cell>
          <cell r="D40">
            <v>38595</v>
          </cell>
          <cell r="E40" t="str">
            <v>МС</v>
          </cell>
          <cell r="F40" t="str">
            <v>Москва</v>
          </cell>
          <cell r="G40" t="str">
            <v>ГБПОУ "МССУОР №2" Москомспорта- Динамо</v>
          </cell>
          <cell r="H40"/>
          <cell r="I40"/>
          <cell r="J40">
            <v>1</v>
          </cell>
          <cell r="K40"/>
          <cell r="L40"/>
          <cell r="M40"/>
        </row>
        <row r="41">
          <cell r="A41">
            <v>39</v>
          </cell>
          <cell r="B41" t="str">
            <v>КИРИЛЬЦЕВ Никита</v>
          </cell>
          <cell r="C41">
            <v>10082333782</v>
          </cell>
          <cell r="D41">
            <v>38364</v>
          </cell>
          <cell r="E41" t="str">
            <v>МС</v>
          </cell>
          <cell r="F41" t="str">
            <v>Москва</v>
          </cell>
          <cell r="G41" t="str">
            <v xml:space="preserve">ГБУ ДО "ФСО "Юность Москвы" </v>
          </cell>
          <cell r="H41">
            <v>1</v>
          </cell>
          <cell r="I41">
            <v>1</v>
          </cell>
          <cell r="J41"/>
          <cell r="K41">
            <v>1</v>
          </cell>
          <cell r="L41"/>
          <cell r="M41"/>
        </row>
        <row r="42">
          <cell r="A42">
            <v>40</v>
          </cell>
          <cell r="B42" t="str">
            <v>РОМАНОВ Андрей</v>
          </cell>
          <cell r="C42">
            <v>10077957971</v>
          </cell>
          <cell r="D42">
            <v>38460</v>
          </cell>
          <cell r="E42" t="str">
            <v>МС</v>
          </cell>
          <cell r="F42" t="str">
            <v>Москва</v>
          </cell>
          <cell r="G42" t="str">
            <v xml:space="preserve">ГБУ ДО "ФСО "Юность Москвы" </v>
          </cell>
          <cell r="H42"/>
          <cell r="I42"/>
          <cell r="J42">
            <v>1</v>
          </cell>
          <cell r="K42"/>
          <cell r="L42"/>
          <cell r="M42"/>
        </row>
        <row r="43">
          <cell r="A43">
            <v>41</v>
          </cell>
          <cell r="B43" t="str">
            <v>ПОПОВ Александр</v>
          </cell>
          <cell r="C43">
            <v>10076770187</v>
          </cell>
          <cell r="D43">
            <v>37974</v>
          </cell>
          <cell r="E43" t="str">
            <v>МС</v>
          </cell>
          <cell r="F43" t="str">
            <v>Москва</v>
          </cell>
          <cell r="G43" t="str">
            <v xml:space="preserve">ГБУ ДО "ФСО "Юность Москвы" </v>
          </cell>
          <cell r="H43">
            <v>1</v>
          </cell>
          <cell r="I43">
            <v>1</v>
          </cell>
          <cell r="J43"/>
          <cell r="K43">
            <v>1</v>
          </cell>
          <cell r="L43"/>
          <cell r="M43"/>
        </row>
        <row r="44">
          <cell r="A44">
            <v>42</v>
          </cell>
          <cell r="B44" t="str">
            <v>ПРОСКУРНЯ Максим</v>
          </cell>
          <cell r="C44">
            <v>10116158793</v>
          </cell>
          <cell r="D44">
            <v>39272</v>
          </cell>
          <cell r="E44" t="str">
            <v>1 СР</v>
          </cell>
          <cell r="F44" t="str">
            <v>Омская обл.</v>
          </cell>
          <cell r="G44" t="str">
            <v xml:space="preserve">"СШОР № 8 им.В.Соколова" </v>
          </cell>
          <cell r="H44"/>
          <cell r="I44"/>
          <cell r="J44"/>
          <cell r="K44"/>
          <cell r="L44"/>
          <cell r="M44"/>
        </row>
        <row r="45">
          <cell r="A45">
            <v>43</v>
          </cell>
          <cell r="B45" t="str">
            <v>БЕДРЕТДИНОВ Фарид</v>
          </cell>
          <cell r="C45">
            <v>10112339623</v>
          </cell>
          <cell r="D45">
            <v>38707</v>
          </cell>
          <cell r="E45" t="str">
            <v>КМС</v>
          </cell>
          <cell r="F45" t="str">
            <v>Москва</v>
          </cell>
          <cell r="G45" t="str">
            <v>ГБУ ДО "МГФСО"</v>
          </cell>
          <cell r="H45"/>
          <cell r="I45"/>
          <cell r="J45">
            <v>1</v>
          </cell>
          <cell r="K45"/>
          <cell r="L45"/>
          <cell r="M45"/>
        </row>
        <row r="46">
          <cell r="A46">
            <v>44</v>
          </cell>
          <cell r="B46" t="str">
            <v>ВОДОПЬЯНОВ Александр</v>
          </cell>
          <cell r="C46">
            <v>10101780565</v>
          </cell>
          <cell r="D46">
            <v>38579</v>
          </cell>
          <cell r="E46" t="str">
            <v>КМС</v>
          </cell>
          <cell r="F46" t="str">
            <v>Москва</v>
          </cell>
          <cell r="G46" t="str">
            <v>ГБУ ДО "МГФСО"</v>
          </cell>
          <cell r="H46"/>
          <cell r="I46"/>
          <cell r="J46">
            <v>1</v>
          </cell>
          <cell r="K46"/>
          <cell r="L46"/>
          <cell r="M46"/>
        </row>
        <row r="47">
          <cell r="A47">
            <v>45</v>
          </cell>
          <cell r="B47" t="str">
            <v>БРЫЗГАЛОВ Даниил</v>
          </cell>
          <cell r="C47">
            <v>10114989945</v>
          </cell>
          <cell r="D47">
            <v>38436</v>
          </cell>
          <cell r="E47" t="str">
            <v>КМС</v>
          </cell>
          <cell r="F47" t="str">
            <v>Москва</v>
          </cell>
          <cell r="G47" t="str">
            <v>ГБУ ДО "Московская академия велосипедного спорта"</v>
          </cell>
          <cell r="H47">
            <v>1</v>
          </cell>
          <cell r="I47"/>
          <cell r="J47"/>
          <cell r="K47">
            <v>1</v>
          </cell>
          <cell r="L47"/>
          <cell r="M47"/>
        </row>
        <row r="48">
          <cell r="A48">
            <v>46</v>
          </cell>
          <cell r="B48" t="str">
            <v>БЕЛИКОВ Никита</v>
          </cell>
          <cell r="C48">
            <v>10100958893</v>
          </cell>
          <cell r="D48">
            <v>38488</v>
          </cell>
          <cell r="E48" t="str">
            <v>МС</v>
          </cell>
          <cell r="F48" t="str">
            <v>Орловская обл.</v>
          </cell>
          <cell r="G48" t="str">
            <v>СГУОР</v>
          </cell>
          <cell r="H48">
            <v>1</v>
          </cell>
          <cell r="I48">
            <v>1</v>
          </cell>
          <cell r="J48"/>
          <cell r="K48"/>
          <cell r="L48"/>
          <cell r="M48"/>
        </row>
        <row r="49">
          <cell r="A49">
            <v>47</v>
          </cell>
          <cell r="B49" t="str">
            <v>ЕВТУШЕНКО Александр</v>
          </cell>
          <cell r="C49">
            <v>10008705025</v>
          </cell>
          <cell r="D49">
            <v>34150</v>
          </cell>
          <cell r="E49" t="str">
            <v>МСМК</v>
          </cell>
          <cell r="F49" t="str">
            <v>Респ.Адыгея-Орловская обл.</v>
          </cell>
          <cell r="G49" t="str">
            <v>Республика Адыгея,ОО "ОРФВС"</v>
          </cell>
          <cell r="H49">
            <v>1</v>
          </cell>
          <cell r="I49">
            <v>1</v>
          </cell>
          <cell r="J49"/>
          <cell r="K49"/>
          <cell r="L49"/>
          <cell r="M49"/>
        </row>
        <row r="50">
          <cell r="A50">
            <v>48</v>
          </cell>
          <cell r="B50" t="str">
            <v>КАЗАНЦЕВ Александр</v>
          </cell>
          <cell r="C50">
            <v>10036101461</v>
          </cell>
          <cell r="D50">
            <v>37930</v>
          </cell>
          <cell r="E50" t="str">
            <v>МС</v>
          </cell>
          <cell r="F50" t="str">
            <v>Респ.Удмуртия</v>
          </cell>
          <cell r="G50" t="str">
            <v>МБУ ДО СШОР "Сарапул"</v>
          </cell>
          <cell r="H50">
            <v>1</v>
          </cell>
          <cell r="I50">
            <v>1</v>
          </cell>
          <cell r="J50"/>
          <cell r="K50">
            <v>1</v>
          </cell>
          <cell r="L50"/>
          <cell r="M50"/>
        </row>
        <row r="51">
          <cell r="A51"/>
          <cell r="B51" t="str">
            <v>КР-ЧР</v>
          </cell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</row>
        <row r="52">
          <cell r="A52">
            <v>49</v>
          </cell>
          <cell r="B52" t="str">
            <v>ВАЛЬКОВСКАЯ Татьяна</v>
          </cell>
          <cell r="C52">
            <v>10036076607</v>
          </cell>
          <cell r="D52">
            <v>37625</v>
          </cell>
          <cell r="E52" t="str">
            <v>МС</v>
          </cell>
          <cell r="F52" t="str">
            <v>Омская обл. - Новосибирская обл.</v>
          </cell>
          <cell r="G52" t="str">
            <v>"СШОР "Академия велоспорта"- Новосибирская обл.Н(К)УОР</v>
          </cell>
          <cell r="H52"/>
          <cell r="I52">
            <v>1</v>
          </cell>
          <cell r="J52">
            <v>1</v>
          </cell>
          <cell r="K52">
            <v>1</v>
          </cell>
          <cell r="L52"/>
          <cell r="M52"/>
        </row>
        <row r="53">
          <cell r="A53">
            <v>50</v>
          </cell>
          <cell r="B53" t="str">
            <v>ИВАНЦОВА Мария</v>
          </cell>
          <cell r="C53">
            <v>10036059328</v>
          </cell>
          <cell r="D53">
            <v>37004</v>
          </cell>
          <cell r="E53" t="str">
            <v>МС</v>
          </cell>
          <cell r="F53" t="str">
            <v>Омская обл. - Новосибирская обл.</v>
          </cell>
          <cell r="G53" t="str">
            <v>"СШОР "Академия велоспорта"- Новосибирская обл.Н(К)УОР</v>
          </cell>
          <cell r="H53">
            <v>1</v>
          </cell>
          <cell r="I53">
            <v>1</v>
          </cell>
          <cell r="J53"/>
          <cell r="K53">
            <v>1</v>
          </cell>
          <cell r="L53"/>
          <cell r="M53"/>
        </row>
        <row r="54">
          <cell r="A54">
            <v>51</v>
          </cell>
          <cell r="B54" t="str">
            <v>СТЕПАНОВА Дарья</v>
          </cell>
          <cell r="C54">
            <v>10009692001</v>
          </cell>
          <cell r="D54">
            <v>35536</v>
          </cell>
          <cell r="E54" t="str">
            <v>МС</v>
          </cell>
          <cell r="F54" t="str">
            <v>Омская обл. - Новосибирская обл.</v>
          </cell>
          <cell r="G54" t="str">
            <v>"СШОР "Академия велоспорта"- Новосибирская обл.Н(К)УОР</v>
          </cell>
          <cell r="H54">
            <v>1</v>
          </cell>
          <cell r="I54">
            <v>1</v>
          </cell>
          <cell r="J54"/>
          <cell r="K54">
            <v>1</v>
          </cell>
          <cell r="L54"/>
          <cell r="M54"/>
        </row>
        <row r="55">
          <cell r="A55">
            <v>52</v>
          </cell>
          <cell r="B55" t="str">
            <v>ГЕРГЕЛЬ Анастасия</v>
          </cell>
          <cell r="C55">
            <v>10083185766</v>
          </cell>
          <cell r="D55">
            <v>38682</v>
          </cell>
          <cell r="E55" t="str">
            <v>КМС</v>
          </cell>
          <cell r="F55" t="str">
            <v>Омская обл.</v>
          </cell>
          <cell r="G55" t="str">
            <v>ФГБУ СГУОР-"СШОР "Академия велоспорта"</v>
          </cell>
          <cell r="H55"/>
          <cell r="I55">
            <v>1</v>
          </cell>
          <cell r="J55">
            <v>1</v>
          </cell>
          <cell r="K55">
            <v>1</v>
          </cell>
          <cell r="L55"/>
          <cell r="M55"/>
        </row>
        <row r="56">
          <cell r="A56">
            <v>53</v>
          </cell>
          <cell r="B56" t="str">
            <v>МАНАННИКОВА Анастасия</v>
          </cell>
          <cell r="C56">
            <v>10084468994</v>
          </cell>
          <cell r="D56">
            <v>37914</v>
          </cell>
          <cell r="E56" t="str">
            <v>МС</v>
          </cell>
          <cell r="F56" t="str">
            <v>Омская обл.</v>
          </cell>
          <cell r="G56" t="str">
            <v>"СШОР "Академия велоспорта"</v>
          </cell>
          <cell r="H56">
            <v>1</v>
          </cell>
          <cell r="I56"/>
          <cell r="J56">
            <v>1</v>
          </cell>
          <cell r="K56">
            <v>1</v>
          </cell>
          <cell r="L56"/>
          <cell r="M56"/>
        </row>
        <row r="57">
          <cell r="A57">
            <v>54</v>
          </cell>
          <cell r="B57" t="str">
            <v>ШВАРЕВА Варвара</v>
          </cell>
          <cell r="C57">
            <v>10079773790</v>
          </cell>
          <cell r="D57">
            <v>38272</v>
          </cell>
          <cell r="E57" t="str">
            <v>КМС</v>
          </cell>
          <cell r="F57" t="str">
            <v>Омская обл.</v>
          </cell>
          <cell r="G57" t="str">
            <v>ФГБУ СГУОР-"СШОР "Академия велоспорта"</v>
          </cell>
          <cell r="H57">
            <v>1</v>
          </cell>
          <cell r="I57"/>
          <cell r="J57">
            <v>1</v>
          </cell>
          <cell r="K57">
            <v>1</v>
          </cell>
          <cell r="L57"/>
          <cell r="M57"/>
        </row>
        <row r="58">
          <cell r="A58">
            <v>55</v>
          </cell>
          <cell r="B58" t="str">
            <v xml:space="preserve">МАЛЕРВЕЙН Любовь </v>
          </cell>
          <cell r="C58">
            <v>10036085600</v>
          </cell>
          <cell r="D58">
            <v>37543</v>
          </cell>
          <cell r="E58" t="str">
            <v>МС</v>
          </cell>
          <cell r="F58" t="str">
            <v>Новосибирская обл.</v>
          </cell>
          <cell r="G58" t="str">
            <v>НЦВСМ</v>
          </cell>
          <cell r="H58"/>
          <cell r="I58"/>
          <cell r="J58">
            <v>1</v>
          </cell>
          <cell r="K58">
            <v>1</v>
          </cell>
          <cell r="L58"/>
          <cell r="M58"/>
        </row>
        <row r="59">
          <cell r="A59">
            <v>56</v>
          </cell>
          <cell r="B59" t="str">
            <v>КРАЮШНИКОВА Дарья</v>
          </cell>
          <cell r="C59">
            <v>10055578960</v>
          </cell>
          <cell r="D59">
            <v>38064</v>
          </cell>
          <cell r="E59" t="str">
            <v>КМС</v>
          </cell>
          <cell r="F59" t="str">
            <v>Свердловская обл.</v>
          </cell>
          <cell r="G59" t="str">
            <v>ГАУ ДО СО СШОР по велоспорту "Велогор"</v>
          </cell>
          <cell r="H59"/>
          <cell r="I59"/>
          <cell r="J59">
            <v>1</v>
          </cell>
          <cell r="K59">
            <v>1</v>
          </cell>
          <cell r="L59"/>
          <cell r="M59"/>
        </row>
        <row r="60">
          <cell r="A60">
            <v>57</v>
          </cell>
          <cell r="B60" t="str">
            <v>АНТОНОВА Наталия</v>
          </cell>
          <cell r="C60">
            <v>10009045636</v>
          </cell>
          <cell r="D60">
            <v>34844</v>
          </cell>
          <cell r="E60" t="str">
            <v>ЗМС</v>
          </cell>
          <cell r="F60" t="str">
            <v>Санкт-Петербург</v>
          </cell>
          <cell r="G60" t="str">
            <v>ГБОУ ШОР им В.Коренькова</v>
          </cell>
          <cell r="H60">
            <v>1</v>
          </cell>
          <cell r="I60">
            <v>1</v>
          </cell>
          <cell r="J60"/>
          <cell r="K60">
            <v>1</v>
          </cell>
          <cell r="L60"/>
          <cell r="M60"/>
        </row>
        <row r="61">
          <cell r="A61">
            <v>58</v>
          </cell>
          <cell r="B61" t="str">
            <v>ГНИДЕНКО Екатерина</v>
          </cell>
          <cell r="C61">
            <v>10006462305</v>
          </cell>
          <cell r="D61">
            <v>33949</v>
          </cell>
          <cell r="E61" t="str">
            <v>МСМК</v>
          </cell>
          <cell r="F61" t="str">
            <v>Санкт-Петербург</v>
          </cell>
          <cell r="G61" t="str">
            <v>ГБОУ ШОР им В.Коренькова</v>
          </cell>
          <cell r="H61">
            <v>1</v>
          </cell>
          <cell r="I61">
            <v>1</v>
          </cell>
          <cell r="J61"/>
          <cell r="K61">
            <v>1</v>
          </cell>
          <cell r="L61"/>
          <cell r="M61"/>
        </row>
        <row r="62">
          <cell r="A62">
            <v>59</v>
          </cell>
          <cell r="B62" t="str">
            <v>САМСОНОВА Анастасия</v>
          </cell>
          <cell r="C62">
            <v>10079777026</v>
          </cell>
          <cell r="D62">
            <v>38050</v>
          </cell>
          <cell r="E62" t="str">
            <v>МС</v>
          </cell>
          <cell r="F62" t="str">
            <v>Санкт-Петербург</v>
          </cell>
          <cell r="G62" t="str">
            <v>ГБУ ДО СШОР Петродворцового района СПБ</v>
          </cell>
          <cell r="H62"/>
          <cell r="I62"/>
          <cell r="J62">
            <v>1</v>
          </cell>
          <cell r="K62">
            <v>1</v>
          </cell>
          <cell r="L62"/>
          <cell r="M62"/>
        </row>
        <row r="63">
          <cell r="A63">
            <v>60</v>
          </cell>
          <cell r="B63" t="str">
            <v>МУЧКАЕВА Людмила</v>
          </cell>
          <cell r="C63">
            <v>10088344146</v>
          </cell>
          <cell r="D63">
            <v>38624</v>
          </cell>
          <cell r="E63" t="str">
            <v>МС</v>
          </cell>
          <cell r="F63" t="str">
            <v>Санкт-Петербург</v>
          </cell>
          <cell r="G63" t="str">
            <v>ГБУ ДО СШОР Петродворцового района СПБ</v>
          </cell>
          <cell r="H63"/>
          <cell r="I63"/>
          <cell r="J63">
            <v>1</v>
          </cell>
          <cell r="K63">
            <v>1</v>
          </cell>
          <cell r="L63"/>
          <cell r="M63"/>
        </row>
        <row r="64">
          <cell r="A64">
            <v>61</v>
          </cell>
          <cell r="B64" t="str">
            <v>ГОНЧАРОВА Ольга</v>
          </cell>
          <cell r="C64">
            <v>10009045434</v>
          </cell>
          <cell r="D64">
            <v>35659</v>
          </cell>
          <cell r="E64" t="str">
            <v>МС</v>
          </cell>
          <cell r="F64" t="str">
            <v>Тульская обл.</v>
          </cell>
          <cell r="G64" t="str">
            <v>"ОКСШОР"-ГУ ТО ЦСП</v>
          </cell>
          <cell r="H64">
            <v>1</v>
          </cell>
          <cell r="I64">
            <v>1</v>
          </cell>
          <cell r="J64"/>
          <cell r="K64">
            <v>1</v>
          </cell>
          <cell r="L64"/>
          <cell r="M64"/>
        </row>
        <row r="65">
          <cell r="A65">
            <v>62</v>
          </cell>
          <cell r="B65" t="str">
            <v>КРОТКОВА Наталья</v>
          </cell>
          <cell r="C65">
            <v>10091733183</v>
          </cell>
          <cell r="D65">
            <v>31898</v>
          </cell>
          <cell r="E65" t="str">
            <v>КМС</v>
          </cell>
          <cell r="F65" t="str">
            <v>Тульская обл.</v>
          </cell>
          <cell r="G65" t="str">
            <v>СШОР "Велосипедный спорт"-ГУ ТО ЦСП</v>
          </cell>
          <cell r="H65">
            <v>1</v>
          </cell>
          <cell r="I65">
            <v>1</v>
          </cell>
          <cell r="J65"/>
          <cell r="K65">
            <v>1</v>
          </cell>
          <cell r="L65"/>
          <cell r="M65"/>
        </row>
        <row r="66">
          <cell r="A66">
            <v>63</v>
          </cell>
          <cell r="B66" t="str">
            <v>РОДИОНОВА Александра</v>
          </cell>
          <cell r="C66">
            <v>10136682074</v>
          </cell>
          <cell r="D66">
            <v>32030</v>
          </cell>
          <cell r="E66" t="str">
            <v>КМС</v>
          </cell>
          <cell r="F66" t="str">
            <v>Тульская обл.</v>
          </cell>
          <cell r="G66" t="str">
            <v>СШОР "Велосипедный спорт"-ГУ ТО ЦСП</v>
          </cell>
          <cell r="H66">
            <v>1</v>
          </cell>
          <cell r="I66">
            <v>1</v>
          </cell>
          <cell r="J66"/>
          <cell r="K66">
            <v>1</v>
          </cell>
          <cell r="L66"/>
          <cell r="M66"/>
        </row>
        <row r="67">
          <cell r="A67">
            <v>64</v>
          </cell>
          <cell r="B67" t="str">
            <v>ФЛОРИНСКАЯ Яна</v>
          </cell>
          <cell r="C67">
            <v>10142115084</v>
          </cell>
          <cell r="D67">
            <v>31040</v>
          </cell>
          <cell r="E67" t="str">
            <v>КМС</v>
          </cell>
          <cell r="F67" t="str">
            <v>Тульская обл.</v>
          </cell>
          <cell r="G67" t="str">
            <v>СШОР "Велосипедный спорт"-ГУ ТО ЦСП</v>
          </cell>
          <cell r="H67">
            <v>1</v>
          </cell>
          <cell r="I67"/>
          <cell r="J67"/>
          <cell r="K67">
            <v>1</v>
          </cell>
          <cell r="L67"/>
          <cell r="M67"/>
        </row>
        <row r="68">
          <cell r="A68">
            <v>65</v>
          </cell>
          <cell r="B68" t="str">
            <v>ШМЕЛЕВА Дарья</v>
          </cell>
          <cell r="C68">
            <v>10007272455</v>
          </cell>
          <cell r="D68">
            <v>34633</v>
          </cell>
          <cell r="E68" t="str">
            <v>ЗМС</v>
          </cell>
          <cell r="F68" t="str">
            <v>Москва</v>
          </cell>
          <cell r="G68" t="str">
            <v>ГБПОУ "МССУОР №2" Москомспорта- Динамо</v>
          </cell>
          <cell r="H68">
            <v>1</v>
          </cell>
          <cell r="I68">
            <v>1</v>
          </cell>
          <cell r="J68"/>
          <cell r="K68">
            <v>1</v>
          </cell>
          <cell r="L68"/>
          <cell r="M68"/>
        </row>
        <row r="69">
          <cell r="A69">
            <v>66</v>
          </cell>
          <cell r="B69" t="str">
            <v>СОЛОЗОБОВА Елизавета</v>
          </cell>
          <cell r="C69">
            <v>10094917312</v>
          </cell>
          <cell r="D69">
            <v>38671</v>
          </cell>
          <cell r="E69" t="str">
            <v>МС</v>
          </cell>
          <cell r="F69" t="str">
            <v>Москва</v>
          </cell>
          <cell r="G69" t="str">
            <v>ГБПОУ "МССУОР №2" Москомспорта- Динамо</v>
          </cell>
          <cell r="H69">
            <v>1</v>
          </cell>
          <cell r="I69">
            <v>1</v>
          </cell>
          <cell r="J69"/>
          <cell r="K69">
            <v>1</v>
          </cell>
          <cell r="L69"/>
          <cell r="M69"/>
        </row>
        <row r="70">
          <cell r="A70">
            <v>67</v>
          </cell>
          <cell r="B70" t="str">
            <v>ВОЙНОВА Анастасия</v>
          </cell>
          <cell r="C70">
            <v>10007498484</v>
          </cell>
          <cell r="D70">
            <v>34005</v>
          </cell>
          <cell r="E70" t="str">
            <v>ЗМС</v>
          </cell>
          <cell r="F70" t="str">
            <v>Москва</v>
          </cell>
          <cell r="G70" t="str">
            <v>ГБПОУ "МССУОР №2" Москомспорта- Динамо</v>
          </cell>
          <cell r="H70">
            <v>1</v>
          </cell>
          <cell r="I70">
            <v>1</v>
          </cell>
          <cell r="J70"/>
          <cell r="K70">
            <v>1</v>
          </cell>
          <cell r="L70"/>
          <cell r="M70"/>
        </row>
        <row r="71">
          <cell r="A71">
            <v>68</v>
          </cell>
          <cell r="B71" t="str">
            <v>БОГОМОЛОВА Елизавета</v>
          </cell>
          <cell r="C71">
            <v>10078794700</v>
          </cell>
          <cell r="D71">
            <v>37812</v>
          </cell>
          <cell r="E71" t="str">
            <v>МС</v>
          </cell>
          <cell r="F71" t="str">
            <v>Москва</v>
          </cell>
          <cell r="G71" t="str">
            <v xml:space="preserve">ГБУ ДО "ФСО "Юность Москвы" </v>
          </cell>
          <cell r="H71">
            <v>1</v>
          </cell>
          <cell r="I71">
            <v>1</v>
          </cell>
          <cell r="J71"/>
          <cell r="K71">
            <v>1</v>
          </cell>
          <cell r="L71"/>
          <cell r="M71"/>
        </row>
        <row r="72">
          <cell r="A72">
            <v>69</v>
          </cell>
          <cell r="B72" t="str">
            <v>ВАЩЕНКО Полина</v>
          </cell>
          <cell r="C72">
            <v>10014630109</v>
          </cell>
          <cell r="D72">
            <v>36529</v>
          </cell>
          <cell r="E72" t="str">
            <v>МСМК</v>
          </cell>
          <cell r="F72" t="str">
            <v>Москва</v>
          </cell>
          <cell r="G72" t="str">
            <v xml:space="preserve">ГБУ ДО "ФСО "Юность Москвы" </v>
          </cell>
          <cell r="H72">
            <v>1</v>
          </cell>
          <cell r="I72">
            <v>1</v>
          </cell>
          <cell r="J72"/>
          <cell r="K72">
            <v>1</v>
          </cell>
          <cell r="L72"/>
          <cell r="M72"/>
        </row>
        <row r="73">
          <cell r="A73">
            <v>70</v>
          </cell>
          <cell r="B73" t="str">
            <v>ЛЫСЕНКО Алина</v>
          </cell>
          <cell r="C73">
            <v>10090187550</v>
          </cell>
          <cell r="D73">
            <v>37758</v>
          </cell>
          <cell r="E73" t="str">
            <v>МСМК</v>
          </cell>
          <cell r="F73" t="str">
            <v>Москва</v>
          </cell>
          <cell r="G73" t="str">
            <v xml:space="preserve">ГБУ ДО "ФСО "Юность Москвы" </v>
          </cell>
          <cell r="H73">
            <v>1</v>
          </cell>
          <cell r="I73">
            <v>1</v>
          </cell>
          <cell r="J73"/>
          <cell r="K73">
            <v>1</v>
          </cell>
          <cell r="L73"/>
          <cell r="M73"/>
        </row>
        <row r="74">
          <cell r="A74">
            <v>71</v>
          </cell>
          <cell r="B74" t="str">
            <v>МАЛЬКОВА Татьяна</v>
          </cell>
          <cell r="C74">
            <v>10091170179</v>
          </cell>
          <cell r="D74">
            <v>38712</v>
          </cell>
          <cell r="E74" t="str">
            <v>МС</v>
          </cell>
          <cell r="F74" t="str">
            <v>Москва</v>
          </cell>
          <cell r="G74" t="str">
            <v>ГБУ ДО "МГФСО"</v>
          </cell>
          <cell r="H74"/>
          <cell r="I74"/>
          <cell r="J74">
            <v>1</v>
          </cell>
          <cell r="K74">
            <v>1</v>
          </cell>
          <cell r="L74"/>
          <cell r="M74"/>
        </row>
        <row r="75">
          <cell r="A75">
            <v>72</v>
          </cell>
          <cell r="B75" t="str">
            <v>КОНОВАЛОВА Александра</v>
          </cell>
          <cell r="C75">
            <v>10077686068</v>
          </cell>
          <cell r="D75">
            <v>36960</v>
          </cell>
          <cell r="E75" t="str">
            <v>МС</v>
          </cell>
          <cell r="F75" t="str">
            <v>Респ.Удмуртия</v>
          </cell>
          <cell r="G75" t="str">
            <v>БУ ДО УР ССШОР по велоспорту-ФГБУ ПОО "СГУОР"</v>
          </cell>
          <cell r="H75">
            <v>1</v>
          </cell>
          <cell r="I75">
            <v>1</v>
          </cell>
          <cell r="K75">
            <v>1</v>
          </cell>
        </row>
        <row r="76">
          <cell r="A76">
            <v>73</v>
          </cell>
          <cell r="B76" t="str">
            <v>КОРЛЯКОВА Евдокия</v>
          </cell>
          <cell r="C76">
            <v>10077689001</v>
          </cell>
          <cell r="D76">
            <v>38574</v>
          </cell>
          <cell r="E76" t="str">
            <v>КМС</v>
          </cell>
          <cell r="F76" t="str">
            <v>Респ.Удмуртия</v>
          </cell>
          <cell r="G76" t="str">
            <v>БУ ДО УР ССШОР по велоспорту-ФГБУ ПОО "СГУОР"</v>
          </cell>
          <cell r="H76">
            <v>1</v>
          </cell>
          <cell r="I76">
            <v>1</v>
          </cell>
          <cell r="J76"/>
          <cell r="K76">
            <v>1</v>
          </cell>
          <cell r="L76"/>
          <cell r="M76"/>
        </row>
        <row r="77">
          <cell r="A77">
            <v>74</v>
          </cell>
          <cell r="B77" t="str">
            <v>ЧЕКУНОВА Анастасия</v>
          </cell>
          <cell r="C77">
            <v>10036035076</v>
          </cell>
          <cell r="D77">
            <v>37175</v>
          </cell>
          <cell r="E77" t="str">
            <v>КМС</v>
          </cell>
          <cell r="F77" t="str">
            <v>Респ.Удмуртия</v>
          </cell>
          <cell r="G77" t="str">
            <v>МБУ ДО СШОР "Сарапул"</v>
          </cell>
          <cell r="H77">
            <v>1</v>
          </cell>
          <cell r="I77"/>
          <cell r="J77"/>
          <cell r="K77">
            <v>1</v>
          </cell>
          <cell r="L77"/>
          <cell r="M77"/>
        </row>
        <row r="78">
          <cell r="A78"/>
          <cell r="B78" t="str">
            <v>ПР</v>
          </cell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</row>
        <row r="79">
          <cell r="A79">
            <v>75</v>
          </cell>
          <cell r="B79" t="str">
            <v>ФАТЕЕВА Александра</v>
          </cell>
          <cell r="C79">
            <v>10116168291</v>
          </cell>
          <cell r="D79">
            <v>38788</v>
          </cell>
          <cell r="E79" t="str">
            <v>КМС</v>
          </cell>
          <cell r="F79" t="str">
            <v>Омская обл.</v>
          </cell>
          <cell r="G79" t="str">
            <v>ФГБУ СГУОР-"СШОР "Академия велоспорта"</v>
          </cell>
          <cell r="H79"/>
          <cell r="I79"/>
          <cell r="J79">
            <v>1</v>
          </cell>
          <cell r="K79">
            <v>1</v>
          </cell>
          <cell r="L79"/>
          <cell r="M79"/>
        </row>
        <row r="80">
          <cell r="A80">
            <v>76</v>
          </cell>
          <cell r="B80" t="str">
            <v>ГУСАКОВА Виктория</v>
          </cell>
          <cell r="C80">
            <v>10150609860</v>
          </cell>
          <cell r="D80">
            <v>38568</v>
          </cell>
          <cell r="E80" t="str">
            <v>1 СР</v>
          </cell>
          <cell r="F80" t="str">
            <v>Омская обл.</v>
          </cell>
          <cell r="G80" t="str">
            <v>"СШОР "Академия велоспорта"</v>
          </cell>
          <cell r="H80"/>
          <cell r="I80"/>
          <cell r="J80">
            <v>1</v>
          </cell>
          <cell r="K80">
            <v>1</v>
          </cell>
          <cell r="L80"/>
          <cell r="M80"/>
        </row>
        <row r="81">
          <cell r="A81">
            <v>77</v>
          </cell>
          <cell r="B81" t="str">
            <v>ЕЛЬЦОВА Мира</v>
          </cell>
          <cell r="C81">
            <v>10115640855</v>
          </cell>
          <cell r="D81">
            <v>39374</v>
          </cell>
          <cell r="E81" t="str">
            <v>КМС</v>
          </cell>
          <cell r="F81" t="str">
            <v>Омская обл.</v>
          </cell>
          <cell r="G81" t="str">
            <v>ФГБУ СГУОР-"СШОР "Академия велоспорта"</v>
          </cell>
          <cell r="H81"/>
          <cell r="I81"/>
          <cell r="J81">
            <v>1</v>
          </cell>
          <cell r="K81">
            <v>1</v>
          </cell>
          <cell r="L81"/>
          <cell r="M81"/>
        </row>
        <row r="82">
          <cell r="A82">
            <v>78</v>
          </cell>
          <cell r="B82" t="str">
            <v>ЧЕТКИНА Виталия</v>
          </cell>
          <cell r="C82">
            <v>10127392609</v>
          </cell>
          <cell r="D82">
            <v>39593</v>
          </cell>
          <cell r="E82" t="str">
            <v>КМС</v>
          </cell>
          <cell r="F82" t="str">
            <v>Омская обл.</v>
          </cell>
          <cell r="G82" t="str">
            <v>"СШОР "Академия велоспорта"</v>
          </cell>
          <cell r="H82"/>
          <cell r="I82"/>
          <cell r="J82">
            <v>1</v>
          </cell>
          <cell r="K82"/>
          <cell r="L82"/>
          <cell r="M82"/>
        </row>
        <row r="83">
          <cell r="A83">
            <v>79</v>
          </cell>
          <cell r="B83" t="str">
            <v>НИКОЛАЕВА Вероника</v>
          </cell>
          <cell r="C83">
            <v>10118212163</v>
          </cell>
          <cell r="D83">
            <v>39077</v>
          </cell>
          <cell r="E83" t="str">
            <v>КМС</v>
          </cell>
          <cell r="F83" t="str">
            <v>Омская обл. - Новосибирская обл.</v>
          </cell>
          <cell r="G83" t="str">
            <v>ФГБУ СГУОР-"СШОР "Академия велоспорта"</v>
          </cell>
          <cell r="H83"/>
          <cell r="I83"/>
          <cell r="J83">
            <v>1</v>
          </cell>
          <cell r="K83"/>
          <cell r="L83"/>
          <cell r="M83"/>
        </row>
        <row r="84">
          <cell r="A84">
            <v>80</v>
          </cell>
          <cell r="B84"/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</row>
        <row r="85">
          <cell r="A85">
            <v>81</v>
          </cell>
          <cell r="B85" t="str">
            <v>САЙГАНОВА Мария</v>
          </cell>
          <cell r="C85">
            <v>10120340810</v>
          </cell>
          <cell r="D85">
            <v>39136</v>
          </cell>
          <cell r="E85" t="str">
            <v>КМС</v>
          </cell>
          <cell r="F85" t="str">
            <v>Омская обл.</v>
          </cell>
          <cell r="G85" t="str">
            <v>"СШОР "Академия велоспорта"</v>
          </cell>
          <cell r="H85"/>
          <cell r="I85"/>
          <cell r="J85">
            <v>1</v>
          </cell>
          <cell r="K85">
            <v>1</v>
          </cell>
          <cell r="L85"/>
          <cell r="M85"/>
        </row>
        <row r="86">
          <cell r="A86">
            <v>82</v>
          </cell>
          <cell r="B86" t="str">
            <v>МАНДРОВА Анастасия</v>
          </cell>
          <cell r="C86">
            <v>10118422432</v>
          </cell>
          <cell r="D86">
            <v>38948</v>
          </cell>
          <cell r="E86" t="str">
            <v>КМС</v>
          </cell>
          <cell r="F86" t="str">
            <v>Омская обл.</v>
          </cell>
          <cell r="G86" t="str">
            <v>"СШОР "Академия велоспорта"</v>
          </cell>
          <cell r="H86"/>
          <cell r="I86"/>
          <cell r="J86">
            <v>1</v>
          </cell>
          <cell r="K86"/>
          <cell r="L86"/>
          <cell r="M86"/>
        </row>
        <row r="87">
          <cell r="A87">
            <v>83</v>
          </cell>
          <cell r="B87" t="str">
            <v>ВОРОНЧЕНКО Варвара</v>
          </cell>
          <cell r="C87">
            <v>10118768804</v>
          </cell>
          <cell r="D87">
            <v>39762</v>
          </cell>
          <cell r="E87" t="str">
            <v>1 СР</v>
          </cell>
          <cell r="F87" t="str">
            <v>Омская обл.</v>
          </cell>
          <cell r="G87" t="str">
            <v>"СШОР "Академия велоспорта"</v>
          </cell>
          <cell r="H87"/>
          <cell r="I87"/>
          <cell r="J87">
            <v>1</v>
          </cell>
          <cell r="K87"/>
          <cell r="L87"/>
          <cell r="M87"/>
        </row>
        <row r="88">
          <cell r="A88">
            <v>84</v>
          </cell>
          <cell r="B88" t="str">
            <v>АЛЕКСЕЕВА Ангелина</v>
          </cell>
          <cell r="C88">
            <v>10090420754</v>
          </cell>
          <cell r="D88">
            <v>38805</v>
          </cell>
          <cell r="E88" t="str">
            <v>КМС</v>
          </cell>
          <cell r="F88" t="str">
            <v>Свердловская обл.</v>
          </cell>
          <cell r="G88" t="str">
            <v>ГАУ ДО СО СШОР по велоспорту "Велогор"</v>
          </cell>
          <cell r="H88"/>
          <cell r="I88"/>
          <cell r="J88">
            <v>1</v>
          </cell>
          <cell r="K88">
            <v>1</v>
          </cell>
          <cell r="L88"/>
          <cell r="M88"/>
        </row>
        <row r="89">
          <cell r="A89">
            <v>85</v>
          </cell>
          <cell r="B89" t="str">
            <v>ОБРЕЗКОВА Анна</v>
          </cell>
          <cell r="C89">
            <v>10090423279</v>
          </cell>
          <cell r="D89">
            <v>38807</v>
          </cell>
          <cell r="E89" t="str">
            <v>КМС</v>
          </cell>
          <cell r="F89" t="str">
            <v>Свердловская обл.</v>
          </cell>
          <cell r="G89" t="str">
            <v>ГАУ ДО СО СШОР по велоспорту "Велогор"</v>
          </cell>
          <cell r="H89"/>
          <cell r="I89"/>
          <cell r="J89">
            <v>1</v>
          </cell>
          <cell r="K89">
            <v>1</v>
          </cell>
          <cell r="L89"/>
          <cell r="M89"/>
        </row>
        <row r="90">
          <cell r="A90">
            <v>86</v>
          </cell>
          <cell r="B90" t="str">
            <v>ВАГАНИНА Ирина</v>
          </cell>
          <cell r="C90">
            <v>10104581643</v>
          </cell>
          <cell r="D90">
            <v>39251</v>
          </cell>
          <cell r="E90" t="str">
            <v>КМС</v>
          </cell>
          <cell r="F90" t="str">
            <v>Свердловская обл.</v>
          </cell>
          <cell r="G90" t="str">
            <v>ГАУ ДО СО СШОР по велоспорту "Велогор"</v>
          </cell>
          <cell r="H90"/>
          <cell r="I90"/>
          <cell r="J90">
            <v>1</v>
          </cell>
          <cell r="K90">
            <v>1</v>
          </cell>
          <cell r="L90"/>
          <cell r="M90"/>
        </row>
        <row r="91">
          <cell r="A91">
            <v>87</v>
          </cell>
          <cell r="B91" t="str">
            <v>КАРПОВА Ксения</v>
          </cell>
          <cell r="C91">
            <v>10104582350</v>
          </cell>
          <cell r="D91">
            <v>39232</v>
          </cell>
          <cell r="E91" t="str">
            <v>1 СР</v>
          </cell>
          <cell r="F91" t="str">
            <v>Свердловская обл.</v>
          </cell>
          <cell r="G91" t="str">
            <v>ГАУ ДО СО СШОР по велоспорту "Велогор"</v>
          </cell>
          <cell r="H91"/>
          <cell r="I91"/>
          <cell r="J91">
            <v>1</v>
          </cell>
          <cell r="K91">
            <v>1</v>
          </cell>
          <cell r="L91"/>
          <cell r="M91"/>
        </row>
        <row r="92">
          <cell r="A92">
            <v>88</v>
          </cell>
          <cell r="B92" t="str">
            <v>ГОЛОБОКОВА Ангелина</v>
          </cell>
          <cell r="C92">
            <v>10101929196</v>
          </cell>
          <cell r="D92">
            <v>39292</v>
          </cell>
          <cell r="E92" t="str">
            <v>1 СР</v>
          </cell>
          <cell r="F92" t="str">
            <v>Свердловская обл.</v>
          </cell>
          <cell r="G92" t="str">
            <v>ГАУ ДО СО СШОР по велоспорту "Велогор"</v>
          </cell>
          <cell r="H92"/>
          <cell r="I92"/>
          <cell r="J92">
            <v>1</v>
          </cell>
          <cell r="K92">
            <v>1</v>
          </cell>
          <cell r="L92"/>
          <cell r="M92"/>
        </row>
        <row r="93">
          <cell r="A93">
            <v>89</v>
          </cell>
          <cell r="B93" t="str">
            <v xml:space="preserve">СОРОКОЛАТОВА Софья </v>
          </cell>
          <cell r="C93">
            <v>10096881863</v>
          </cell>
          <cell r="D93">
            <v>38931</v>
          </cell>
          <cell r="E93" t="str">
            <v>КМС</v>
          </cell>
          <cell r="F93" t="str">
            <v>Респ. Крым-Иркутская обл.</v>
          </cell>
          <cell r="G93" t="str">
            <v>ГБУ ДО РК "СШОР по велоспорту "Крым"-Иркутская обл.</v>
          </cell>
          <cell r="H93"/>
          <cell r="I93"/>
          <cell r="J93">
            <v>1</v>
          </cell>
          <cell r="K93"/>
          <cell r="L93"/>
          <cell r="M93"/>
        </row>
        <row r="94">
          <cell r="A94">
            <v>90</v>
          </cell>
          <cell r="B94" t="str">
            <v>ЖУРАВЛЕВА Екатерина</v>
          </cell>
          <cell r="C94">
            <v>10111016480</v>
          </cell>
          <cell r="D94">
            <v>38870</v>
          </cell>
          <cell r="E94" t="str">
            <v>КМС</v>
          </cell>
          <cell r="F94" t="str">
            <v>Санкт-Петербург</v>
          </cell>
          <cell r="G94" t="str">
            <v>ГБОУШИ "Олимпийский резерв"</v>
          </cell>
          <cell r="H94"/>
          <cell r="I94"/>
          <cell r="J94">
            <v>1</v>
          </cell>
          <cell r="K94"/>
          <cell r="L94"/>
          <cell r="M94"/>
        </row>
        <row r="95">
          <cell r="A95">
            <v>91</v>
          </cell>
          <cell r="B95" t="str">
            <v>ДАВЫДОВСКАЯ Ольга</v>
          </cell>
          <cell r="C95">
            <v>10111019330</v>
          </cell>
          <cell r="D95">
            <v>38979</v>
          </cell>
          <cell r="E95" t="str">
            <v>КМС</v>
          </cell>
          <cell r="F95" t="str">
            <v>Санкт-Петербург</v>
          </cell>
          <cell r="G95" t="str">
            <v>ГБОУШИ "Олимпийский резерв"</v>
          </cell>
          <cell r="H95"/>
          <cell r="I95"/>
          <cell r="J95">
            <v>1</v>
          </cell>
          <cell r="K95"/>
          <cell r="L95"/>
          <cell r="M95"/>
        </row>
        <row r="96">
          <cell r="A96">
            <v>92</v>
          </cell>
          <cell r="B96" t="str">
            <v>КАСИМОВА Виолетта</v>
          </cell>
          <cell r="C96">
            <v>10105526785</v>
          </cell>
          <cell r="D96">
            <v>39379</v>
          </cell>
          <cell r="E96" t="str">
            <v>КМС</v>
          </cell>
          <cell r="F96" t="str">
            <v>Санкт-Петербург</v>
          </cell>
          <cell r="G96" t="str">
            <v>ГБОУШИ "Олимпийский резерв"</v>
          </cell>
          <cell r="H96"/>
          <cell r="I96"/>
          <cell r="J96">
            <v>1</v>
          </cell>
          <cell r="K96"/>
          <cell r="L96"/>
          <cell r="M96"/>
        </row>
        <row r="97">
          <cell r="A97">
            <v>93</v>
          </cell>
          <cell r="B97" t="str">
            <v>ТАДЖИЕВА Алина</v>
          </cell>
          <cell r="C97">
            <v>10123783704</v>
          </cell>
          <cell r="D97">
            <v>39323</v>
          </cell>
          <cell r="E97" t="str">
            <v>КМС</v>
          </cell>
          <cell r="F97" t="str">
            <v>Санкт-Петербург</v>
          </cell>
          <cell r="G97" t="str">
            <v>ГБОУШИ "Олимпийский резерв"</v>
          </cell>
          <cell r="H97"/>
          <cell r="I97"/>
          <cell r="J97">
            <v>1</v>
          </cell>
          <cell r="K97"/>
          <cell r="L97"/>
          <cell r="M97"/>
        </row>
        <row r="98">
          <cell r="A98">
            <v>94</v>
          </cell>
          <cell r="B98" t="str">
            <v>ОСИПОВА Виктория</v>
          </cell>
          <cell r="C98">
            <v>10117352200</v>
          </cell>
          <cell r="D98">
            <v>39275</v>
          </cell>
          <cell r="E98" t="str">
            <v>КМС</v>
          </cell>
          <cell r="F98" t="str">
            <v>Санкт-Петербург</v>
          </cell>
          <cell r="G98" t="str">
            <v>ГБОУШИ "Олимпийский резерв"</v>
          </cell>
          <cell r="H98"/>
          <cell r="I98"/>
          <cell r="J98">
            <v>1</v>
          </cell>
          <cell r="K98"/>
          <cell r="L98"/>
          <cell r="M98"/>
        </row>
        <row r="99">
          <cell r="A99">
            <v>95</v>
          </cell>
          <cell r="B99" t="str">
            <v>ЖЕЛОНКИНА Софья</v>
          </cell>
          <cell r="C99">
            <v>10111058920</v>
          </cell>
          <cell r="D99">
            <v>38947</v>
          </cell>
          <cell r="E99" t="str">
            <v>КМС</v>
          </cell>
          <cell r="F99" t="str">
            <v>Санкт-Петербург</v>
          </cell>
          <cell r="G99" t="str">
            <v>ГБОУШИ "Олимпийский резерв"</v>
          </cell>
          <cell r="H99"/>
          <cell r="I99"/>
          <cell r="J99">
            <v>1</v>
          </cell>
          <cell r="K99"/>
          <cell r="L99"/>
          <cell r="M99"/>
        </row>
        <row r="100">
          <cell r="A100">
            <v>96</v>
          </cell>
          <cell r="B100" t="str">
            <v>КЛИМЕНКО Эвелина</v>
          </cell>
          <cell r="C100">
            <v>10090053164</v>
          </cell>
          <cell r="D100">
            <v>39217</v>
          </cell>
          <cell r="E100" t="str">
            <v>КМС</v>
          </cell>
          <cell r="F100" t="str">
            <v>Санкт-Петербург</v>
          </cell>
          <cell r="G100" t="str">
            <v>СПБ ГБПОУ УОР № 1</v>
          </cell>
          <cell r="H100"/>
          <cell r="I100"/>
          <cell r="J100">
            <v>1</v>
          </cell>
          <cell r="K100">
            <v>1</v>
          </cell>
          <cell r="L100"/>
          <cell r="M100"/>
        </row>
        <row r="101">
          <cell r="A101">
            <v>97</v>
          </cell>
          <cell r="B101" t="str">
            <v>БЕЛЯЕВА Мария</v>
          </cell>
          <cell r="C101">
            <v>10137422207</v>
          </cell>
          <cell r="D101">
            <v>39866</v>
          </cell>
          <cell r="E101" t="str">
            <v>КМС</v>
          </cell>
          <cell r="F101" t="str">
            <v>Санкт-Петербург</v>
          </cell>
          <cell r="G101" t="str">
            <v>СПБ ГБПОУ УОР № 1</v>
          </cell>
          <cell r="H101"/>
          <cell r="I101"/>
          <cell r="J101">
            <v>1</v>
          </cell>
          <cell r="K101">
            <v>1</v>
          </cell>
          <cell r="L101"/>
          <cell r="M101"/>
        </row>
        <row r="102">
          <cell r="A102">
            <v>98</v>
          </cell>
          <cell r="B102" t="str">
            <v>БЕЛЯЕВА Анна</v>
          </cell>
          <cell r="C102">
            <v>10128589850</v>
          </cell>
          <cell r="D102">
            <v>38965</v>
          </cell>
          <cell r="E102" t="str">
            <v>КМС</v>
          </cell>
          <cell r="F102" t="str">
            <v>Санкт-Петербург</v>
          </cell>
          <cell r="G102" t="str">
            <v>СПБ ГБПОУ УОР № 1</v>
          </cell>
          <cell r="H102">
            <v>1</v>
          </cell>
          <cell r="I102"/>
          <cell r="J102">
            <v>1</v>
          </cell>
          <cell r="K102"/>
          <cell r="L102"/>
          <cell r="M102"/>
        </row>
        <row r="103">
          <cell r="A103">
            <v>99</v>
          </cell>
          <cell r="B103" t="str">
            <v>ЧЕРТИХИНА Юлия</v>
          </cell>
          <cell r="C103">
            <v>10080748238</v>
          </cell>
          <cell r="D103">
            <v>39121</v>
          </cell>
          <cell r="E103" t="str">
            <v>МС</v>
          </cell>
          <cell r="F103" t="str">
            <v>Санкт-Петербург</v>
          </cell>
          <cell r="G103" t="str">
            <v>СПБ ГБПОУ УОР № 1</v>
          </cell>
          <cell r="H103"/>
          <cell r="I103"/>
          <cell r="J103">
            <v>1</v>
          </cell>
          <cell r="K103">
            <v>1</v>
          </cell>
          <cell r="L103"/>
          <cell r="M103"/>
        </row>
        <row r="104">
          <cell r="A104">
            <v>100</v>
          </cell>
          <cell r="B104" t="str">
            <v>ГУЦА Дарья</v>
          </cell>
          <cell r="C104">
            <v>10091971239</v>
          </cell>
          <cell r="D104">
            <v>38975</v>
          </cell>
          <cell r="E104" t="str">
            <v>КМС</v>
          </cell>
          <cell r="F104" t="str">
            <v>Санкт-Петербург</v>
          </cell>
          <cell r="G104" t="str">
            <v>СПБ ГБПОУ УОР № 1</v>
          </cell>
          <cell r="H104"/>
          <cell r="I104"/>
          <cell r="J104">
            <v>1</v>
          </cell>
          <cell r="K104">
            <v>1</v>
          </cell>
          <cell r="L104"/>
          <cell r="M104"/>
        </row>
        <row r="105">
          <cell r="A105">
            <v>101</v>
          </cell>
          <cell r="B105" t="str">
            <v>ИМИНОВА Камила</v>
          </cell>
          <cell r="C105">
            <v>10090420653</v>
          </cell>
          <cell r="D105">
            <v>38763</v>
          </cell>
          <cell r="E105" t="str">
            <v>КМС</v>
          </cell>
          <cell r="F105" t="str">
            <v>Санкт-Петербург</v>
          </cell>
          <cell r="G105" t="str">
            <v>СПБ ГБПОУ УОР № 1</v>
          </cell>
          <cell r="H105">
            <v>1</v>
          </cell>
          <cell r="I105"/>
          <cell r="J105">
            <v>1</v>
          </cell>
          <cell r="K105"/>
          <cell r="L105"/>
          <cell r="M105"/>
        </row>
        <row r="106">
          <cell r="A106">
            <v>102</v>
          </cell>
          <cell r="B106" t="str">
            <v>БОГДАНОВА Алена</v>
          </cell>
          <cell r="C106">
            <v>10093069258</v>
          </cell>
          <cell r="D106">
            <v>38836</v>
          </cell>
          <cell r="E106" t="str">
            <v>КМС</v>
          </cell>
          <cell r="F106" t="str">
            <v>Санкт-Петербург</v>
          </cell>
          <cell r="G106" t="str">
            <v>ГБУ ДО СШОР Петродворцового района СПБ</v>
          </cell>
          <cell r="H106"/>
          <cell r="I106"/>
          <cell r="J106">
            <v>1</v>
          </cell>
          <cell r="K106">
            <v>1</v>
          </cell>
          <cell r="L106"/>
          <cell r="M106"/>
        </row>
        <row r="107">
          <cell r="A107">
            <v>103</v>
          </cell>
          <cell r="B107" t="str">
            <v>ХАЙБУЛЛАЕВА Виолетта</v>
          </cell>
          <cell r="C107">
            <v>10095066650</v>
          </cell>
          <cell r="D107">
            <v>38905</v>
          </cell>
          <cell r="E107" t="str">
            <v>КМС</v>
          </cell>
          <cell r="F107" t="str">
            <v>Тульская обл.</v>
          </cell>
          <cell r="G107" t="str">
            <v>СШОР "Велосипедный спорт"-ГУ ТО ЦСП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/>
          <cell r="M107"/>
        </row>
        <row r="108">
          <cell r="A108">
            <v>104</v>
          </cell>
          <cell r="B108" t="str">
            <v>ЕВЛАНОВА Екатерина</v>
          </cell>
          <cell r="C108">
            <v>10091970532</v>
          </cell>
          <cell r="D108">
            <v>39047</v>
          </cell>
          <cell r="E108" t="str">
            <v>МС</v>
          </cell>
          <cell r="F108" t="str">
            <v>Тульская обл.</v>
          </cell>
          <cell r="G108" t="str">
            <v>СШОР "Велосипедный спорт"-ГУ ТО ЦСП</v>
          </cell>
          <cell r="H108">
            <v>1</v>
          </cell>
          <cell r="I108"/>
          <cell r="J108"/>
          <cell r="K108">
            <v>1</v>
          </cell>
          <cell r="L108"/>
          <cell r="M108"/>
        </row>
        <row r="109">
          <cell r="A109">
            <v>105</v>
          </cell>
          <cell r="B109" t="str">
            <v>БОБРОВА Мария</v>
          </cell>
          <cell r="C109">
            <v>10119926033</v>
          </cell>
          <cell r="D109">
            <v>39162</v>
          </cell>
          <cell r="E109" t="str">
            <v>КМС</v>
          </cell>
          <cell r="F109" t="str">
            <v>Тульская обл.</v>
          </cell>
          <cell r="G109" t="str">
            <v>СШОР "Велосипедный спорт"-ГУ ТО ЦСП</v>
          </cell>
          <cell r="H109"/>
          <cell r="I109"/>
          <cell r="J109">
            <v>1</v>
          </cell>
          <cell r="K109">
            <v>1</v>
          </cell>
          <cell r="L109"/>
          <cell r="M109"/>
        </row>
        <row r="110">
          <cell r="A110">
            <v>106</v>
          </cell>
          <cell r="B110" t="str">
            <v>ВАСИЛЕНКО Владислава</v>
          </cell>
          <cell r="C110">
            <v>10100041841</v>
          </cell>
          <cell r="D110">
            <v>39082</v>
          </cell>
          <cell r="E110" t="str">
            <v>КМС</v>
          </cell>
          <cell r="F110" t="str">
            <v>Тульская обл.</v>
          </cell>
          <cell r="G110" t="str">
            <v>СШОР "Велосипедный спорт"-ГУ ТО ЦСП</v>
          </cell>
          <cell r="H110">
            <v>1</v>
          </cell>
          <cell r="I110"/>
          <cell r="J110">
            <v>1</v>
          </cell>
          <cell r="K110">
            <v>1</v>
          </cell>
          <cell r="L110"/>
          <cell r="M110"/>
        </row>
        <row r="111">
          <cell r="A111">
            <v>107</v>
          </cell>
          <cell r="B111" t="str">
            <v>БЕССОНОВА София</v>
          </cell>
          <cell r="C111">
            <v>10090442679</v>
          </cell>
          <cell r="D111">
            <v>38772</v>
          </cell>
          <cell r="E111" t="str">
            <v>КМС</v>
          </cell>
          <cell r="F111" t="str">
            <v>Тульская обл.</v>
          </cell>
          <cell r="G111" t="str">
            <v>СШОР "Велосипедный спорт"-ГУ ТО ЦСП</v>
          </cell>
          <cell r="H111">
            <v>1</v>
          </cell>
          <cell r="I111"/>
          <cell r="J111">
            <v>1</v>
          </cell>
          <cell r="K111">
            <v>1</v>
          </cell>
          <cell r="L111"/>
          <cell r="M111"/>
        </row>
        <row r="112">
          <cell r="A112">
            <v>108</v>
          </cell>
          <cell r="B112" t="str">
            <v>ЗАИКА София</v>
          </cell>
          <cell r="C112">
            <v>10096881762</v>
          </cell>
          <cell r="D112">
            <v>38989</v>
          </cell>
          <cell r="E112" t="str">
            <v>КМС</v>
          </cell>
          <cell r="F112" t="str">
            <v>Москва</v>
          </cell>
          <cell r="G112" t="str">
            <v>ГБПОУ "МССУОР №2" Москомспорта- Динамо</v>
          </cell>
          <cell r="H112"/>
          <cell r="I112"/>
          <cell r="J112">
            <v>1</v>
          </cell>
          <cell r="K112">
            <v>1</v>
          </cell>
          <cell r="L112"/>
          <cell r="M112"/>
        </row>
        <row r="113">
          <cell r="A113">
            <v>109</v>
          </cell>
          <cell r="B113" t="str">
            <v>НОВИКОВА Софья</v>
          </cell>
          <cell r="C113">
            <v>10089461161</v>
          </cell>
          <cell r="D113">
            <v>38988</v>
          </cell>
          <cell r="E113" t="str">
            <v>МС</v>
          </cell>
          <cell r="F113" t="str">
            <v>Москва</v>
          </cell>
          <cell r="G113" t="str">
            <v>ГБПОУ "МССУОР №2" Москомспорта- Динамо</v>
          </cell>
          <cell r="H113"/>
          <cell r="I113"/>
          <cell r="J113">
            <v>1</v>
          </cell>
          <cell r="K113">
            <v>1</v>
          </cell>
          <cell r="L113"/>
          <cell r="M113"/>
        </row>
        <row r="114">
          <cell r="A114">
            <v>110</v>
          </cell>
          <cell r="B114" t="str">
            <v>СЕМЕНЮК Яна</v>
          </cell>
          <cell r="C114">
            <v>10094893363</v>
          </cell>
          <cell r="D114">
            <v>38783</v>
          </cell>
          <cell r="E114" t="str">
            <v>КМС</v>
          </cell>
          <cell r="F114" t="str">
            <v>Москва</v>
          </cell>
          <cell r="G114" t="str">
            <v>ГБПОУ "МССУОР №2" Москомспорта- Динамо</v>
          </cell>
          <cell r="H114"/>
          <cell r="I114"/>
          <cell r="J114">
            <v>1</v>
          </cell>
          <cell r="K114">
            <v>1</v>
          </cell>
          <cell r="L114"/>
          <cell r="M114"/>
        </row>
        <row r="115">
          <cell r="A115">
            <v>111</v>
          </cell>
          <cell r="B115" t="str">
            <v>РЫБИНА Светлана</v>
          </cell>
          <cell r="C115">
            <v>10096561157</v>
          </cell>
          <cell r="D115">
            <v>38946</v>
          </cell>
          <cell r="E115" t="str">
            <v>КМС</v>
          </cell>
          <cell r="F115" t="str">
            <v>Москва</v>
          </cell>
          <cell r="G115" t="str">
            <v>ГБУ ДО "МГФСО"</v>
          </cell>
          <cell r="H115"/>
          <cell r="I115"/>
          <cell r="J115">
            <v>1</v>
          </cell>
          <cell r="K115"/>
          <cell r="L115"/>
          <cell r="M115"/>
        </row>
        <row r="116">
          <cell r="A116">
            <v>112</v>
          </cell>
          <cell r="B116" t="str">
            <v>ТОЛСТИКОВА Екатерина</v>
          </cell>
          <cell r="C116">
            <v>10120565122</v>
          </cell>
          <cell r="D116">
            <v>38778</v>
          </cell>
          <cell r="E116" t="str">
            <v>КМС</v>
          </cell>
          <cell r="F116" t="str">
            <v>Москва</v>
          </cell>
          <cell r="G116" t="str">
            <v>ГБУ ДО "МГФСО"</v>
          </cell>
          <cell r="H116"/>
          <cell r="I116"/>
          <cell r="J116">
            <v>1</v>
          </cell>
          <cell r="K116"/>
          <cell r="L116"/>
          <cell r="M116"/>
        </row>
        <row r="117">
          <cell r="A117">
            <v>113</v>
          </cell>
          <cell r="B117" t="str">
            <v>ЩЁКОТОВА Анастасия</v>
          </cell>
          <cell r="C117">
            <v>10107167806</v>
          </cell>
          <cell r="D117">
            <v>38784</v>
          </cell>
          <cell r="E117" t="str">
            <v>КМС</v>
          </cell>
          <cell r="F117" t="str">
            <v>Москва</v>
          </cell>
          <cell r="G117" t="str">
            <v>ГБУ ДО "МГФСО"</v>
          </cell>
          <cell r="H117"/>
          <cell r="I117"/>
          <cell r="J117">
            <v>1</v>
          </cell>
          <cell r="K117"/>
          <cell r="L117"/>
          <cell r="M117"/>
        </row>
        <row r="118">
          <cell r="A118">
            <v>114</v>
          </cell>
          <cell r="B118" t="str">
            <v>СМИРНОВА Анна</v>
          </cell>
          <cell r="C118">
            <v>10083844154</v>
          </cell>
          <cell r="D118">
            <v>39353</v>
          </cell>
          <cell r="E118" t="str">
            <v>КМС</v>
          </cell>
          <cell r="F118" t="str">
            <v>Москва</v>
          </cell>
          <cell r="G118" t="str">
            <v>ГБУ ДО "Московская академия велосипедного спорта"</v>
          </cell>
          <cell r="H118"/>
          <cell r="I118"/>
          <cell r="J118">
            <v>1</v>
          </cell>
          <cell r="K118"/>
          <cell r="L118"/>
          <cell r="M118"/>
        </row>
        <row r="119">
          <cell r="A119">
            <v>115</v>
          </cell>
          <cell r="B119" t="str">
            <v>СОЛОЗОБОВА Вероника</v>
          </cell>
          <cell r="C119">
            <v>10131543502</v>
          </cell>
          <cell r="D119">
            <v>39647</v>
          </cell>
          <cell r="E119" t="str">
            <v>КМС</v>
          </cell>
          <cell r="F119" t="str">
            <v>Москва</v>
          </cell>
          <cell r="G119" t="str">
            <v>ГБПОУ "МССУОР №2" Москомспорта- Динамо</v>
          </cell>
          <cell r="H119"/>
          <cell r="I119"/>
          <cell r="J119">
            <v>1</v>
          </cell>
          <cell r="K119">
            <v>1</v>
          </cell>
          <cell r="L119"/>
          <cell r="M119"/>
        </row>
        <row r="120">
          <cell r="A120">
            <v>116</v>
          </cell>
          <cell r="B120" t="str">
            <v>РАДУНЕНКО Анна</v>
          </cell>
          <cell r="C120">
            <v>10109564413</v>
          </cell>
          <cell r="D120">
            <v>39437</v>
          </cell>
          <cell r="E120" t="str">
            <v>КМС</v>
          </cell>
          <cell r="F120" t="str">
            <v>Иркутская обл.</v>
          </cell>
          <cell r="G120" t="str">
            <v>ОГКУ ДО СШОР "ОЛИМПИЕЦ" КЛУБ "БАЙКАЛ-ДВ",г. УСОЛЬЕ-СИБИРСКОЕ</v>
          </cell>
          <cell r="H120"/>
          <cell r="I120"/>
          <cell r="J120">
            <v>1</v>
          </cell>
          <cell r="K120">
            <v>1</v>
          </cell>
          <cell r="L120"/>
          <cell r="M120"/>
        </row>
        <row r="121">
          <cell r="A121">
            <v>117</v>
          </cell>
          <cell r="B121" t="str">
            <v>САМОДЕЕНКО Дарья</v>
          </cell>
          <cell r="C121">
            <v>10132637275</v>
          </cell>
          <cell r="D121">
            <v>40070</v>
          </cell>
          <cell r="E121" t="str">
            <v>КМС</v>
          </cell>
          <cell r="F121" t="str">
            <v>Иркутская обл.</v>
          </cell>
          <cell r="G121" t="str">
            <v>ОГКУ ДО СШОР "ОЛИМПИЕЦ" КЛУБ "БАЙКАЛ-ДВ",г. УСОЛЬЕ-СИБИРСКОЕ</v>
          </cell>
          <cell r="H121"/>
          <cell r="I121"/>
          <cell r="J121">
            <v>1</v>
          </cell>
          <cell r="K121"/>
          <cell r="L121"/>
          <cell r="M121"/>
        </row>
        <row r="122">
          <cell r="A122">
            <v>118</v>
          </cell>
          <cell r="B122" t="str">
            <v>АЛЕКСЕЕНКО Сабрина</v>
          </cell>
          <cell r="C122">
            <v>10117776774</v>
          </cell>
          <cell r="D122">
            <v>39255</v>
          </cell>
          <cell r="E122" t="str">
            <v>КМС</v>
          </cell>
          <cell r="F122" t="str">
            <v>Иркутская обл.</v>
          </cell>
          <cell r="G122" t="str">
            <v>ОГКУ ДО СШОР "ОЛИМПИЕЦ" КЛУБ "БАЙКАЛ-ДВ",г. УСОЛЬЕ-СИБИРСКОЕ</v>
          </cell>
          <cell r="H122"/>
          <cell r="I122"/>
          <cell r="J122">
            <v>1</v>
          </cell>
          <cell r="K122">
            <v>1</v>
          </cell>
          <cell r="L122"/>
          <cell r="M122"/>
        </row>
        <row r="123">
          <cell r="A123">
            <v>119</v>
          </cell>
          <cell r="B123" t="str">
            <v>ШИШКИНА Виктория</v>
          </cell>
          <cell r="C123">
            <v>10119123155</v>
          </cell>
          <cell r="D123">
            <v>39607</v>
          </cell>
          <cell r="E123" t="str">
            <v>КМС</v>
          </cell>
          <cell r="F123" t="str">
            <v>Иркутская обл.</v>
          </cell>
          <cell r="G123" t="str">
            <v>ОГКУ ДО СШОР "ОЛИМПИЕЦ" КЛУБ "БАЙКАЛ-ДВ",г. УСОЛЬЕ-СИБИРСКОЕ</v>
          </cell>
          <cell r="H123"/>
          <cell r="I123"/>
          <cell r="J123">
            <v>1</v>
          </cell>
          <cell r="K123">
            <v>1</v>
          </cell>
          <cell r="L123"/>
          <cell r="M123"/>
        </row>
        <row r="124">
          <cell r="A124">
            <v>120</v>
          </cell>
          <cell r="B124" t="str">
            <v>ХАЛАИМОВА Ирина</v>
          </cell>
          <cell r="C124">
            <v>10140697672</v>
          </cell>
          <cell r="D124">
            <v>40036</v>
          </cell>
          <cell r="E124" t="str">
            <v>1 СР</v>
          </cell>
          <cell r="F124" t="str">
            <v>Иркутская обл.</v>
          </cell>
          <cell r="G124" t="str">
            <v>ОГКУ ДО СШОР "ОЛИМПИЕЦ" КЛУБ "БАЙКАЛ-ДВ",г. УСОЛЬЕ-СИБИРСКОЕ</v>
          </cell>
          <cell r="H124"/>
          <cell r="I124"/>
          <cell r="J124">
            <v>1</v>
          </cell>
          <cell r="K124"/>
          <cell r="L124"/>
          <cell r="M124"/>
        </row>
        <row r="125">
          <cell r="A125">
            <v>121</v>
          </cell>
          <cell r="B125" t="str">
            <v>БЕЛЬКОВА Яна</v>
          </cell>
          <cell r="C125">
            <v>10132607973</v>
          </cell>
          <cell r="D125">
            <v>40063</v>
          </cell>
          <cell r="E125" t="str">
            <v>КМС</v>
          </cell>
          <cell r="F125" t="str">
            <v>Иркутская обл.</v>
          </cell>
          <cell r="G125" t="str">
            <v>ОГКУ ДО СШОР "ОЛИМПИЕЦ" КЛУБ "БАЙКАЛ-ДВ",г. УСОЛЬЕ-СИБИРСКОЕ</v>
          </cell>
          <cell r="H125"/>
          <cell r="I125"/>
          <cell r="J125">
            <v>1</v>
          </cell>
          <cell r="K125"/>
          <cell r="L125"/>
          <cell r="M125"/>
        </row>
        <row r="126">
          <cell r="A126">
            <v>122</v>
          </cell>
          <cell r="B126" t="str">
            <v>ВАНТЕЕВА Екатерина</v>
          </cell>
          <cell r="C126">
            <v>10140729705</v>
          </cell>
          <cell r="D126">
            <v>39832</v>
          </cell>
          <cell r="E126" t="str">
            <v>КМС</v>
          </cell>
          <cell r="F126" t="str">
            <v>Иркутская обл.</v>
          </cell>
          <cell r="G126" t="str">
            <v>ОГКУ ДО СШОР "ОЛИМПИЕЦ" КЛУБ "БАЙКАЛ-ДВ",г. УСОЛЬЕ-СИБИРСКОЕ</v>
          </cell>
          <cell r="H126"/>
          <cell r="I126"/>
          <cell r="J126">
            <v>1</v>
          </cell>
          <cell r="K126"/>
          <cell r="L126"/>
          <cell r="M126"/>
        </row>
        <row r="127">
          <cell r="A127"/>
          <cell r="B127" t="str">
            <v>ПР</v>
          </cell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</row>
        <row r="128">
          <cell r="A128">
            <v>123</v>
          </cell>
          <cell r="B128" t="str">
            <v>ПУХОРЕВ Алексей</v>
          </cell>
          <cell r="C128">
            <v>10122875136</v>
          </cell>
          <cell r="D128">
            <v>38841</v>
          </cell>
          <cell r="E128" t="str">
            <v>КМС</v>
          </cell>
          <cell r="F128" t="str">
            <v>Омская обл.-Кемеровская обл.</v>
          </cell>
          <cell r="G128" t="str">
            <v>ФГБУ СГУОР-"СШОР "Академия велоспорта"-Кемеровская обл.</v>
          </cell>
          <cell r="H128"/>
          <cell r="I128"/>
          <cell r="J128">
            <v>1</v>
          </cell>
          <cell r="K128">
            <v>1</v>
          </cell>
          <cell r="L128"/>
          <cell r="M128"/>
        </row>
        <row r="129">
          <cell r="A129">
            <v>124</v>
          </cell>
          <cell r="B129" t="str">
            <v>САННИКОВ Евгений</v>
          </cell>
          <cell r="C129">
            <v>10092426331</v>
          </cell>
          <cell r="D129">
            <v>38756</v>
          </cell>
          <cell r="E129" t="str">
            <v>КМС</v>
          </cell>
          <cell r="F129" t="str">
            <v>Омская обл.</v>
          </cell>
          <cell r="G129" t="str">
            <v>"СШОР "Академия велоспорта"</v>
          </cell>
          <cell r="H129"/>
          <cell r="I129"/>
          <cell r="J129">
            <v>1</v>
          </cell>
          <cell r="K129">
            <v>1</v>
          </cell>
          <cell r="L129"/>
          <cell r="M129"/>
        </row>
        <row r="130">
          <cell r="A130">
            <v>125</v>
          </cell>
          <cell r="B130" t="str">
            <v>ДЕВЯТКОВ Андрей</v>
          </cell>
          <cell r="C130">
            <v>10123419548</v>
          </cell>
          <cell r="D130">
            <v>39361</v>
          </cell>
          <cell r="E130" t="str">
            <v>1 СР</v>
          </cell>
          <cell r="F130" t="str">
            <v>Омская обл.</v>
          </cell>
          <cell r="G130" t="str">
            <v>"СШОР № 8 им.В.Соколова"</v>
          </cell>
          <cell r="J130">
            <v>1</v>
          </cell>
        </row>
        <row r="131">
          <cell r="A131">
            <v>126</v>
          </cell>
          <cell r="B131" t="str">
            <v>ЗАИКА Дмитрий</v>
          </cell>
          <cell r="C131">
            <v>10095059172</v>
          </cell>
          <cell r="D131">
            <v>38547</v>
          </cell>
          <cell r="E131" t="str">
            <v>1 СР</v>
          </cell>
          <cell r="F131" t="str">
            <v>Омская обл.</v>
          </cell>
          <cell r="G131" t="str">
            <v>"СШОР "Академия велоспорта"</v>
          </cell>
          <cell r="H131"/>
          <cell r="I131"/>
          <cell r="J131">
            <v>1</v>
          </cell>
          <cell r="K131"/>
          <cell r="L131"/>
          <cell r="M131"/>
        </row>
        <row r="132">
          <cell r="A132">
            <v>127</v>
          </cell>
          <cell r="B132" t="str">
            <v>БУНЬКОВ Максим</v>
          </cell>
          <cell r="C132">
            <v>10077480752</v>
          </cell>
          <cell r="D132">
            <v>38586</v>
          </cell>
          <cell r="E132" t="str">
            <v>1 СР</v>
          </cell>
          <cell r="F132" t="str">
            <v>Омская обл.-Свердловская обл.</v>
          </cell>
          <cell r="G132" t="str">
            <v>ФГБУ СГУОР-"СШОР "Академия велоспорта"-Свердловская обл.</v>
          </cell>
          <cell r="H132"/>
          <cell r="I132"/>
          <cell r="J132">
            <v>1</v>
          </cell>
          <cell r="K132"/>
          <cell r="L132"/>
          <cell r="M132"/>
        </row>
        <row r="133">
          <cell r="A133">
            <v>128</v>
          </cell>
          <cell r="B133" t="str">
            <v>БЕЛОУСОВ Иван</v>
          </cell>
          <cell r="C133">
            <v>10113019835</v>
          </cell>
          <cell r="D133">
            <v>39235</v>
          </cell>
          <cell r="E133" t="str">
            <v>КМС</v>
          </cell>
          <cell r="F133" t="str">
            <v>Омская обл.</v>
          </cell>
          <cell r="G133" t="str">
            <v>"СШОР № 8 им.В.Соколова"</v>
          </cell>
          <cell r="H133"/>
          <cell r="I133"/>
          <cell r="J133">
            <v>1</v>
          </cell>
          <cell r="K133"/>
          <cell r="L133"/>
          <cell r="M133"/>
        </row>
        <row r="134">
          <cell r="A134">
            <v>129</v>
          </cell>
          <cell r="B134" t="str">
            <v>БУТРИК Егор</v>
          </cell>
          <cell r="C134">
            <v>10115653383</v>
          </cell>
          <cell r="D134">
            <v>38946</v>
          </cell>
          <cell r="E134" t="str">
            <v>1 СР</v>
          </cell>
          <cell r="F134" t="str">
            <v>Омская обл.</v>
          </cell>
          <cell r="G134" t="str">
            <v>"СШОР "Академия велоспорта"</v>
          </cell>
          <cell r="H134"/>
          <cell r="I134"/>
          <cell r="J134">
            <v>1</v>
          </cell>
          <cell r="K134"/>
          <cell r="L134"/>
          <cell r="M134"/>
        </row>
        <row r="135">
          <cell r="A135">
            <v>130</v>
          </cell>
          <cell r="B135" t="str">
            <v>ПРИДАТЧЕНКО Роман</v>
          </cell>
          <cell r="C135">
            <v>10092399150</v>
          </cell>
          <cell r="D135">
            <v>39409</v>
          </cell>
          <cell r="E135" t="str">
            <v>КМС</v>
          </cell>
          <cell r="F135" t="str">
            <v>Омская обл.</v>
          </cell>
          <cell r="G135" t="str">
            <v>"СШОР № 8 им.В.Соколова"</v>
          </cell>
          <cell r="H135"/>
          <cell r="I135"/>
          <cell r="J135">
            <v>1</v>
          </cell>
          <cell r="K135"/>
          <cell r="L135"/>
          <cell r="M135"/>
        </row>
        <row r="136">
          <cell r="A136">
            <v>131</v>
          </cell>
          <cell r="B136" t="str">
            <v>ХРИСТОЛЮБОВ Павел</v>
          </cell>
          <cell r="C136">
            <v>10091960832</v>
          </cell>
          <cell r="D136">
            <v>39392</v>
          </cell>
          <cell r="E136" t="str">
            <v>КМС</v>
          </cell>
          <cell r="F136" t="str">
            <v>Омская обл.</v>
          </cell>
          <cell r="G136" t="str">
            <v>"СШОР № 8 им.В.Соколова"</v>
          </cell>
          <cell r="H136"/>
          <cell r="I136"/>
          <cell r="J136">
            <v>1</v>
          </cell>
          <cell r="K136"/>
          <cell r="L136"/>
          <cell r="M136"/>
        </row>
        <row r="137">
          <cell r="A137">
            <v>132</v>
          </cell>
          <cell r="B137" t="str">
            <v>ШКРЯБИН Арсен</v>
          </cell>
          <cell r="C137">
            <v>10084385132</v>
          </cell>
          <cell r="D137">
            <v>39069</v>
          </cell>
          <cell r="E137" t="str">
            <v>КМС</v>
          </cell>
          <cell r="F137" t="str">
            <v>Омская обл.</v>
          </cell>
          <cell r="G137" t="str">
            <v>СШОР № 8 им.Соколова В.М.</v>
          </cell>
          <cell r="H137"/>
          <cell r="I137"/>
          <cell r="J137">
            <v>1</v>
          </cell>
          <cell r="K137"/>
          <cell r="L137"/>
          <cell r="M137"/>
        </row>
        <row r="138">
          <cell r="A138">
            <v>133</v>
          </cell>
          <cell r="B138" t="str">
            <v>ПРИДАТЧЕНКО Егор</v>
          </cell>
          <cell r="C138">
            <v>10084268530</v>
          </cell>
          <cell r="D138">
            <v>38954</v>
          </cell>
          <cell r="E138" t="str">
            <v>МС</v>
          </cell>
          <cell r="F138" t="str">
            <v>Омская обл.</v>
          </cell>
          <cell r="G138" t="str">
            <v>"СШОР "Академия велоспорта"</v>
          </cell>
          <cell r="H138"/>
          <cell r="I138"/>
          <cell r="J138">
            <v>1</v>
          </cell>
          <cell r="K138"/>
          <cell r="L138"/>
          <cell r="M138"/>
        </row>
        <row r="139">
          <cell r="A139">
            <v>134</v>
          </cell>
          <cell r="B139" t="str">
            <v>КУЛАГИН Глеб</v>
          </cell>
          <cell r="C139">
            <v>10091970330</v>
          </cell>
          <cell r="D139">
            <v>39380</v>
          </cell>
          <cell r="E139" t="str">
            <v>КМС</v>
          </cell>
          <cell r="F139" t="str">
            <v>Омская обл.</v>
          </cell>
          <cell r="G139" t="str">
            <v>"СШОР № 8 им.В.Соколова"</v>
          </cell>
          <cell r="H139"/>
          <cell r="I139"/>
          <cell r="J139">
            <v>1</v>
          </cell>
          <cell r="K139"/>
          <cell r="L139"/>
          <cell r="M139"/>
        </row>
        <row r="140">
          <cell r="A140">
            <v>135</v>
          </cell>
          <cell r="B140" t="str">
            <v>ГАЛИХАНОВ Денис</v>
          </cell>
          <cell r="C140">
            <v>10090420148</v>
          </cell>
          <cell r="D140">
            <v>38909</v>
          </cell>
          <cell r="E140" t="str">
            <v>КМС</v>
          </cell>
          <cell r="F140" t="str">
            <v>Санкт-Петербург</v>
          </cell>
          <cell r="G140" t="str">
            <v>СПБ ГБПОУ УОР № 1</v>
          </cell>
          <cell r="H140"/>
          <cell r="I140"/>
          <cell r="J140">
            <v>1</v>
          </cell>
          <cell r="K140">
            <v>1</v>
          </cell>
          <cell r="L140"/>
          <cell r="M140"/>
        </row>
        <row r="141">
          <cell r="A141">
            <v>136</v>
          </cell>
          <cell r="B141" t="str">
            <v>МОКЕЕВ Захар</v>
          </cell>
          <cell r="C141">
            <v>10142219636</v>
          </cell>
          <cell r="D141">
            <v>39466</v>
          </cell>
          <cell r="E141" t="str">
            <v>КМС</v>
          </cell>
          <cell r="F141" t="str">
            <v>Санкт-Петербург</v>
          </cell>
          <cell r="G141" t="str">
            <v>СПБ ГБПОУ УОР № 1</v>
          </cell>
          <cell r="H141"/>
          <cell r="I141"/>
          <cell r="J141">
            <v>1</v>
          </cell>
          <cell r="K141">
            <v>1</v>
          </cell>
          <cell r="L141"/>
          <cell r="M141"/>
        </row>
        <row r="142">
          <cell r="A142">
            <v>137</v>
          </cell>
          <cell r="B142" t="str">
            <v>ЦВЕТКОВ Артем</v>
          </cell>
          <cell r="C142">
            <v>10119497011</v>
          </cell>
          <cell r="D142">
            <v>39295</v>
          </cell>
          <cell r="E142" t="str">
            <v>КМС</v>
          </cell>
          <cell r="F142" t="str">
            <v>Санкт-Петербург</v>
          </cell>
          <cell r="G142" t="str">
            <v>СПБ ГБПОУ УОР № 1</v>
          </cell>
          <cell r="H142"/>
          <cell r="I142"/>
          <cell r="J142">
            <v>1</v>
          </cell>
          <cell r="K142">
            <v>1</v>
          </cell>
          <cell r="L142"/>
          <cell r="M142"/>
        </row>
        <row r="143">
          <cell r="A143">
            <v>138</v>
          </cell>
          <cell r="B143" t="str">
            <v>ПАВЛОВСКИЙ Дмитрий</v>
          </cell>
          <cell r="C143">
            <v>10111626065</v>
          </cell>
          <cell r="D143">
            <v>39347</v>
          </cell>
          <cell r="E143" t="str">
            <v>КМС</v>
          </cell>
          <cell r="F143" t="str">
            <v>Санкт-Петербург</v>
          </cell>
          <cell r="G143" t="str">
            <v>СПБ ГБПОУ УОР № 1</v>
          </cell>
          <cell r="H143">
            <v>1</v>
          </cell>
          <cell r="I143"/>
          <cell r="J143">
            <v>1</v>
          </cell>
          <cell r="K143"/>
          <cell r="L143"/>
          <cell r="M143"/>
        </row>
        <row r="144">
          <cell r="A144">
            <v>139</v>
          </cell>
          <cell r="B144" t="str">
            <v>КЕРНИЦКИЙ Максим</v>
          </cell>
          <cell r="C144">
            <v>10092183326</v>
          </cell>
          <cell r="D144">
            <v>38983</v>
          </cell>
          <cell r="E144" t="str">
            <v>КМС</v>
          </cell>
          <cell r="F144" t="str">
            <v>Санкт-Петербург</v>
          </cell>
          <cell r="G144" t="str">
            <v>ГБОУШИ "Олимпийский резерв"</v>
          </cell>
          <cell r="H144"/>
          <cell r="I144"/>
          <cell r="J144">
            <v>1</v>
          </cell>
          <cell r="K144"/>
          <cell r="L144"/>
          <cell r="M144"/>
        </row>
        <row r="145">
          <cell r="A145">
            <v>140</v>
          </cell>
          <cell r="B145" t="str">
            <v>ГОНЧАРОВ Александр</v>
          </cell>
          <cell r="C145">
            <v>10105978645</v>
          </cell>
          <cell r="D145">
            <v>39215</v>
          </cell>
          <cell r="E145" t="str">
            <v>КМС</v>
          </cell>
          <cell r="F145" t="str">
            <v>Санкт-Петербург</v>
          </cell>
          <cell r="G145" t="str">
            <v>ГБОУШИ "Олимпийский резерв"</v>
          </cell>
          <cell r="H145"/>
          <cell r="I145"/>
          <cell r="J145">
            <v>1</v>
          </cell>
          <cell r="K145"/>
          <cell r="L145"/>
          <cell r="M145"/>
        </row>
        <row r="146">
          <cell r="A146">
            <v>141</v>
          </cell>
          <cell r="B146" t="str">
            <v>ПРОДЧЕНКО Павел</v>
          </cell>
          <cell r="C146">
            <v>10125033081</v>
          </cell>
          <cell r="D146">
            <v>39126</v>
          </cell>
          <cell r="E146" t="str">
            <v>КМС</v>
          </cell>
          <cell r="F146" t="str">
            <v>Санкт-Петербург</v>
          </cell>
          <cell r="G146" t="str">
            <v>ГБОУШИ "Олимпийский резерв"</v>
          </cell>
          <cell r="H146"/>
          <cell r="I146"/>
          <cell r="J146">
            <v>1</v>
          </cell>
          <cell r="K146"/>
          <cell r="L146"/>
          <cell r="M146"/>
        </row>
        <row r="147">
          <cell r="A147">
            <v>142</v>
          </cell>
          <cell r="B147" t="str">
            <v>КИРСАНОВ Алексей</v>
          </cell>
          <cell r="C147">
            <v>10110342433</v>
          </cell>
          <cell r="D147">
            <v>38775</v>
          </cell>
          <cell r="E147" t="str">
            <v>КМС</v>
          </cell>
          <cell r="F147" t="str">
            <v>Санкт-Петербург</v>
          </cell>
          <cell r="G147" t="str">
            <v>ГБОУШИ "Олимпийский резерв"</v>
          </cell>
          <cell r="H147"/>
          <cell r="I147"/>
          <cell r="J147">
            <v>1</v>
          </cell>
          <cell r="K147"/>
          <cell r="L147"/>
          <cell r="M147"/>
        </row>
        <row r="148">
          <cell r="A148">
            <v>143</v>
          </cell>
          <cell r="B148" t="str">
            <v>ПОПОВ Максим</v>
          </cell>
          <cell r="C148">
            <v>10095277121</v>
          </cell>
          <cell r="D148">
            <v>38766</v>
          </cell>
          <cell r="E148" t="str">
            <v>КМС</v>
          </cell>
          <cell r="F148" t="str">
            <v>Санкт-Петербург</v>
          </cell>
          <cell r="G148" t="str">
            <v>ГБОУШИ "Олимпийский резерв"</v>
          </cell>
          <cell r="H148"/>
          <cell r="I148"/>
          <cell r="J148">
            <v>1</v>
          </cell>
          <cell r="K148"/>
          <cell r="L148"/>
          <cell r="M148"/>
        </row>
        <row r="149">
          <cell r="A149">
            <v>144</v>
          </cell>
          <cell r="B149" t="str">
            <v>ПУЧЕНКИН Артем</v>
          </cell>
          <cell r="C149">
            <v>10100863008</v>
          </cell>
          <cell r="D149">
            <v>39432</v>
          </cell>
          <cell r="E149" t="str">
            <v>КМС</v>
          </cell>
          <cell r="F149" t="str">
            <v>Тульская обл.</v>
          </cell>
          <cell r="G149" t="str">
            <v>СШОР "Велосипедный спорт"-ГУ ТО ЦСП</v>
          </cell>
          <cell r="H149"/>
          <cell r="I149"/>
          <cell r="J149">
            <v>1</v>
          </cell>
          <cell r="K149"/>
          <cell r="L149"/>
          <cell r="M149"/>
        </row>
        <row r="150">
          <cell r="A150">
            <v>145</v>
          </cell>
          <cell r="B150" t="str">
            <v>СМИРНОВ Роман</v>
          </cell>
          <cell r="C150">
            <v>10101388222</v>
          </cell>
          <cell r="D150">
            <v>39390</v>
          </cell>
          <cell r="E150" t="str">
            <v>КМС</v>
          </cell>
          <cell r="F150" t="str">
            <v>Тульская обл.</v>
          </cell>
          <cell r="G150" t="str">
            <v>СШОР "Велосипедный спорт"-ГУ ТО ЦСП</v>
          </cell>
          <cell r="H150"/>
          <cell r="I150"/>
          <cell r="J150">
            <v>1</v>
          </cell>
          <cell r="K150"/>
          <cell r="L150"/>
          <cell r="M150"/>
        </row>
        <row r="151">
          <cell r="A151">
            <v>146</v>
          </cell>
          <cell r="B151" t="str">
            <v>ИСАЕВ Павел</v>
          </cell>
          <cell r="C151">
            <v>10091275667</v>
          </cell>
          <cell r="D151">
            <v>39330</v>
          </cell>
          <cell r="E151" t="str">
            <v>КМС</v>
          </cell>
          <cell r="F151" t="str">
            <v>Тульская обл.</v>
          </cell>
          <cell r="G151" t="str">
            <v>СШОР "Велосипедный спорт"-ГУ ТО ЦСП</v>
          </cell>
          <cell r="H151"/>
          <cell r="I151"/>
          <cell r="J151"/>
          <cell r="K151">
            <v>1</v>
          </cell>
          <cell r="L151"/>
          <cell r="M151"/>
        </row>
        <row r="152">
          <cell r="A152">
            <v>147</v>
          </cell>
          <cell r="B152" t="str">
            <v>БЫКОВСКИЙ Никита</v>
          </cell>
          <cell r="C152">
            <v>10094923271</v>
          </cell>
          <cell r="D152">
            <v>38917</v>
          </cell>
          <cell r="E152" t="str">
            <v>КМС</v>
          </cell>
          <cell r="F152" t="str">
            <v>Тульская обл.</v>
          </cell>
          <cell r="G152" t="str">
            <v>СШОР "Велосипедный спорт"-ГУ ТО ЦСП</v>
          </cell>
          <cell r="H152"/>
          <cell r="I152"/>
          <cell r="J152">
            <v>1</v>
          </cell>
          <cell r="K152"/>
          <cell r="L152"/>
          <cell r="M152"/>
        </row>
        <row r="153">
          <cell r="A153">
            <v>148</v>
          </cell>
          <cell r="B153" t="str">
            <v>ЗЫБИН Артем</v>
          </cell>
          <cell r="C153">
            <v>10131028691</v>
          </cell>
          <cell r="D153">
            <v>39747</v>
          </cell>
          <cell r="E153" t="str">
            <v>КМС</v>
          </cell>
          <cell r="F153" t="str">
            <v>Тульская обл.</v>
          </cell>
          <cell r="G153" t="str">
            <v>СШОР "Велосипедный спорт"-ГУ ТО ЦСП</v>
          </cell>
          <cell r="H153"/>
          <cell r="I153"/>
          <cell r="J153">
            <v>1</v>
          </cell>
          <cell r="K153">
            <v>1</v>
          </cell>
          <cell r="L153"/>
          <cell r="M153"/>
        </row>
        <row r="154">
          <cell r="A154">
            <v>149</v>
          </cell>
          <cell r="B154" t="str">
            <v>БОРТНИКОВ Георгий</v>
          </cell>
          <cell r="C154">
            <v>10100513000</v>
          </cell>
          <cell r="D154">
            <v>38944</v>
          </cell>
          <cell r="E154" t="str">
            <v>КМС</v>
          </cell>
          <cell r="F154" t="str">
            <v>Москва</v>
          </cell>
          <cell r="G154" t="str">
            <v>ГБПОУ "МССУОР №2" Москомспорта- Динамо</v>
          </cell>
          <cell r="H154"/>
          <cell r="I154"/>
          <cell r="J154">
            <v>1</v>
          </cell>
          <cell r="K154"/>
          <cell r="L154"/>
          <cell r="M154"/>
        </row>
        <row r="155">
          <cell r="A155">
            <v>150</v>
          </cell>
          <cell r="B155" t="str">
            <v>АМЕЛИН Даниил</v>
          </cell>
          <cell r="C155">
            <v>10092179383</v>
          </cell>
          <cell r="D155">
            <v>38819</v>
          </cell>
          <cell r="E155" t="str">
            <v>КМС</v>
          </cell>
          <cell r="F155" t="str">
            <v>Москва</v>
          </cell>
          <cell r="G155" t="str">
            <v>ГБПОУ "МССУОР №2" Москомспорта- Динамо</v>
          </cell>
          <cell r="H155"/>
          <cell r="I155"/>
          <cell r="J155">
            <v>1</v>
          </cell>
          <cell r="K155">
            <v>1</v>
          </cell>
          <cell r="L155"/>
          <cell r="M155"/>
        </row>
        <row r="156">
          <cell r="A156">
            <v>151</v>
          </cell>
          <cell r="B156" t="str">
            <v>САМУСЕВ Иван</v>
          </cell>
          <cell r="C156">
            <v>10112134711</v>
          </cell>
          <cell r="D156">
            <v>38958</v>
          </cell>
          <cell r="E156" t="str">
            <v>КМС</v>
          </cell>
          <cell r="F156" t="str">
            <v>Москва</v>
          </cell>
          <cell r="G156" t="str">
            <v>ГБПОУ "МССУОР №2" Москомспорта- Динамо</v>
          </cell>
          <cell r="H156"/>
          <cell r="I156"/>
          <cell r="J156">
            <v>1</v>
          </cell>
          <cell r="K156">
            <v>1</v>
          </cell>
          <cell r="L156"/>
          <cell r="M156"/>
        </row>
        <row r="157">
          <cell r="A157">
            <v>152</v>
          </cell>
          <cell r="B157" t="str">
            <v>ТЛЮСТАНГЕЛОВ Даниил</v>
          </cell>
          <cell r="C157">
            <v>10092384194</v>
          </cell>
          <cell r="D157">
            <v>38721</v>
          </cell>
          <cell r="E157" t="str">
            <v>КМС</v>
          </cell>
          <cell r="F157" t="str">
            <v>Москва</v>
          </cell>
          <cell r="G157" t="str">
            <v>ГБПОУ "МССУОР №2" Москомспорта- Динамо</v>
          </cell>
          <cell r="H157"/>
          <cell r="I157"/>
          <cell r="J157">
            <v>1</v>
          </cell>
          <cell r="K157"/>
          <cell r="L157"/>
          <cell r="M157"/>
        </row>
        <row r="158">
          <cell r="A158">
            <v>153</v>
          </cell>
          <cell r="B158" t="str">
            <v>КИМАКОВСКИЙ Захар</v>
          </cell>
          <cell r="C158">
            <v>10107322194</v>
          </cell>
          <cell r="D158">
            <v>39113</v>
          </cell>
          <cell r="E158" t="str">
            <v>КМС</v>
          </cell>
          <cell r="F158" t="str">
            <v>Москва</v>
          </cell>
          <cell r="G158" t="str">
            <v>ГБПОУ "МССУОР №2" Москомспорта- Динамо</v>
          </cell>
          <cell r="H158"/>
          <cell r="I158"/>
          <cell r="J158">
            <v>1</v>
          </cell>
          <cell r="K158">
            <v>1</v>
          </cell>
          <cell r="L158"/>
          <cell r="M158"/>
        </row>
        <row r="159">
          <cell r="A159">
            <v>154</v>
          </cell>
          <cell r="B159" t="str">
            <v>АФАНАСЬЕВ Никита</v>
          </cell>
          <cell r="C159">
            <v>10100511986</v>
          </cell>
          <cell r="D159">
            <v>38756</v>
          </cell>
          <cell r="E159" t="str">
            <v>КМС</v>
          </cell>
          <cell r="F159" t="str">
            <v>Москва</v>
          </cell>
          <cell r="G159" t="str">
            <v>ГБПОУ "МССУОР №2" Москомспорта- Динамо</v>
          </cell>
          <cell r="H159"/>
          <cell r="I159"/>
          <cell r="J159">
            <v>1</v>
          </cell>
          <cell r="K159">
            <v>1</v>
          </cell>
          <cell r="L159"/>
          <cell r="M159"/>
        </row>
        <row r="160">
          <cell r="A160">
            <v>155</v>
          </cell>
          <cell r="B160" t="str">
            <v>АВЕРИН Алексей</v>
          </cell>
          <cell r="C160">
            <v>10113498771</v>
          </cell>
          <cell r="D160">
            <v>38795</v>
          </cell>
          <cell r="E160" t="str">
            <v>КМС</v>
          </cell>
          <cell r="F160" t="str">
            <v>Москва</v>
          </cell>
          <cell r="G160" t="str">
            <v>ГБУ ДО "МГФСО"</v>
          </cell>
          <cell r="H160"/>
          <cell r="I160"/>
          <cell r="J160">
            <v>1</v>
          </cell>
          <cell r="K160"/>
          <cell r="L160"/>
          <cell r="M160"/>
        </row>
        <row r="161">
          <cell r="A161">
            <v>156</v>
          </cell>
          <cell r="B161" t="str">
            <v>СУЛТАНОВ Матвей</v>
          </cell>
          <cell r="C161">
            <v>10104125642</v>
          </cell>
          <cell r="D161">
            <v>39175</v>
          </cell>
          <cell r="E161" t="str">
            <v>КМС</v>
          </cell>
          <cell r="F161" t="str">
            <v>Москва</v>
          </cell>
          <cell r="G161" t="str">
            <v>ГБУ ДО "МГФСО"</v>
          </cell>
          <cell r="H161"/>
          <cell r="I161"/>
          <cell r="J161">
            <v>1</v>
          </cell>
          <cell r="K161"/>
          <cell r="L161"/>
          <cell r="M161"/>
        </row>
        <row r="162">
          <cell r="A162">
            <v>157</v>
          </cell>
          <cell r="B162" t="str">
            <v>КУЗЬМИН Кирилл</v>
          </cell>
          <cell r="C162">
            <v>10093068450</v>
          </cell>
          <cell r="D162">
            <v>38798</v>
          </cell>
          <cell r="E162" t="str">
            <v>КМС</v>
          </cell>
          <cell r="F162" t="str">
            <v>Респ.Удмуртия</v>
          </cell>
          <cell r="G162" t="str">
            <v>БУ ДО УР ССШОР по велоспорту</v>
          </cell>
          <cell r="H162">
            <v>1</v>
          </cell>
          <cell r="I162">
            <v>1</v>
          </cell>
          <cell r="J162"/>
          <cell r="K162">
            <v>1</v>
          </cell>
          <cell r="L162"/>
          <cell r="M162"/>
        </row>
        <row r="163">
          <cell r="A163">
            <v>158</v>
          </cell>
          <cell r="B163" t="str">
            <v>КИРИЛЬЦЕВ Тимур</v>
          </cell>
          <cell r="C163">
            <v>10090059834</v>
          </cell>
          <cell r="D163">
            <v>39363</v>
          </cell>
          <cell r="E163" t="str">
            <v>КМС</v>
          </cell>
          <cell r="F163" t="str">
            <v>Москва</v>
          </cell>
          <cell r="G163" t="str">
            <v xml:space="preserve">ГБУ ДО "ФСО "Юность Москвы" </v>
          </cell>
          <cell r="H163"/>
          <cell r="I163"/>
          <cell r="J163">
            <v>1</v>
          </cell>
          <cell r="K163">
            <v>1</v>
          </cell>
          <cell r="L163"/>
          <cell r="M163"/>
        </row>
        <row r="164">
          <cell r="A164">
            <v>159</v>
          </cell>
          <cell r="B164" t="str">
            <v>ШЕШЕНИН Андрей</v>
          </cell>
          <cell r="C164">
            <v>10090423683</v>
          </cell>
          <cell r="D164">
            <v>38945</v>
          </cell>
          <cell r="E164" t="str">
            <v>КМС</v>
          </cell>
          <cell r="F164" t="str">
            <v>Москва</v>
          </cell>
          <cell r="G164" t="str">
            <v xml:space="preserve">ГБУ ДО "ФСО "Юность Москвы" </v>
          </cell>
          <cell r="H164"/>
          <cell r="I164"/>
          <cell r="J164">
            <v>1</v>
          </cell>
          <cell r="K164">
            <v>1</v>
          </cell>
          <cell r="L164"/>
          <cell r="M164"/>
        </row>
        <row r="165">
          <cell r="A165">
            <v>160</v>
          </cell>
          <cell r="B165" t="str">
            <v>ГАСПАРЯН Артур</v>
          </cell>
          <cell r="C165">
            <v>10130334133</v>
          </cell>
          <cell r="D165">
            <v>39077</v>
          </cell>
          <cell r="E165" t="str">
            <v>1 СР</v>
          </cell>
          <cell r="F165" t="str">
            <v>Омская обл.</v>
          </cell>
          <cell r="G165" t="str">
            <v>"СШОР "Академия велоспорта"</v>
          </cell>
          <cell r="H165"/>
          <cell r="I165"/>
          <cell r="J165">
            <v>1</v>
          </cell>
          <cell r="K165"/>
          <cell r="L165"/>
          <cell r="M165"/>
        </row>
        <row r="166">
          <cell r="A166"/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</row>
        <row r="167">
          <cell r="A167"/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</row>
        <row r="168">
          <cell r="A168"/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</row>
        <row r="169">
          <cell r="A169"/>
          <cell r="B169" t="str">
            <v>БУРЛАКОВА Яна</v>
          </cell>
          <cell r="C169">
            <v>10034919778</v>
          </cell>
          <cell r="D169">
            <v>36739</v>
          </cell>
          <cell r="E169" t="str">
            <v>ЗМС</v>
          </cell>
          <cell r="F169" t="str">
            <v>Москва</v>
          </cell>
          <cell r="G169" t="str">
            <v>ГБПОУ "МССУОР №2" Москомспорта- Динамо</v>
          </cell>
          <cell r="H169"/>
          <cell r="I169"/>
          <cell r="J169"/>
          <cell r="K169"/>
          <cell r="L169"/>
          <cell r="M169"/>
        </row>
        <row r="170">
          <cell r="A170"/>
          <cell r="B170" t="str">
            <v>КОРОБОВ Павел</v>
          </cell>
          <cell r="C170"/>
          <cell r="D170">
            <v>37406</v>
          </cell>
          <cell r="E170" t="str">
            <v>КМС</v>
          </cell>
          <cell r="F170" t="str">
            <v>Орловская обл.</v>
          </cell>
          <cell r="G170" t="str">
            <v>БП ОУ ОО "Училище олимпийского резерва"</v>
          </cell>
          <cell r="H170"/>
          <cell r="I170"/>
          <cell r="J170"/>
          <cell r="K170"/>
          <cell r="L170"/>
          <cell r="M170"/>
        </row>
        <row r="171">
          <cell r="A171"/>
          <cell r="B171" t="str">
            <v>КЛОЧКО София</v>
          </cell>
          <cell r="C171">
            <v>10120568960</v>
          </cell>
          <cell r="D171">
            <v>39760</v>
          </cell>
          <cell r="E171" t="str">
            <v>КМС</v>
          </cell>
          <cell r="F171" t="str">
            <v>Омская обл.</v>
          </cell>
          <cell r="G171" t="str">
            <v>"СШОР № 8 им.В.Соколова"</v>
          </cell>
          <cell r="H171"/>
          <cell r="I171"/>
          <cell r="J171"/>
          <cell r="K171"/>
          <cell r="L171"/>
          <cell r="M171"/>
        </row>
        <row r="172">
          <cell r="A172"/>
          <cell r="B172" t="str">
            <v>АНДРЕЕВА Ксения</v>
          </cell>
          <cell r="C172">
            <v>10034991217</v>
          </cell>
          <cell r="D172">
            <v>36732</v>
          </cell>
          <cell r="E172" t="str">
            <v>МСМК</v>
          </cell>
          <cell r="F172" t="str">
            <v>Тульская обл.</v>
          </cell>
          <cell r="G172" t="str">
            <v>"ОКСШОР"-ГУ ТО ЦСП</v>
          </cell>
          <cell r="H172"/>
          <cell r="I172"/>
          <cell r="J172"/>
          <cell r="K172"/>
          <cell r="L172"/>
          <cell r="M172"/>
        </row>
        <row r="173">
          <cell r="A173"/>
          <cell r="B173" t="str">
            <v>ПОЛЕВАЯ Юлия</v>
          </cell>
          <cell r="C173"/>
          <cell r="D173">
            <v>31245</v>
          </cell>
          <cell r="E173" t="str">
            <v>КМС</v>
          </cell>
          <cell r="F173" t="str">
            <v>Орловская обл.</v>
          </cell>
          <cell r="G173" t="str">
            <v>БП ОУ ОО "Училище олимпийского резерва"</v>
          </cell>
          <cell r="H173"/>
          <cell r="I173"/>
          <cell r="J173"/>
          <cell r="K173"/>
          <cell r="L173"/>
          <cell r="M173"/>
        </row>
        <row r="174">
          <cell r="A174"/>
          <cell r="B174" t="str">
            <v>ГОЛОВАСТОВА Екатерина</v>
          </cell>
          <cell r="C174"/>
          <cell r="D174">
            <v>36013</v>
          </cell>
          <cell r="E174" t="str">
            <v>МС</v>
          </cell>
          <cell r="F174" t="str">
            <v>Орловская обл.</v>
          </cell>
          <cell r="G174" t="str">
            <v>Московская область</v>
          </cell>
          <cell r="H174"/>
          <cell r="I174"/>
          <cell r="J174"/>
          <cell r="K174"/>
          <cell r="L174"/>
          <cell r="M174"/>
        </row>
        <row r="175">
          <cell r="A175"/>
          <cell r="B175" t="str">
            <v>КАЛАЧНИК Никита</v>
          </cell>
          <cell r="C175">
            <v>10036078728</v>
          </cell>
          <cell r="D175">
            <v>37795</v>
          </cell>
          <cell r="E175" t="str">
            <v>МСМК</v>
          </cell>
          <cell r="F175" t="str">
            <v>Москва</v>
          </cell>
          <cell r="G175" t="str">
            <v>ГБПОУ "МССУОР №2" Москомспорта- Динамо</v>
          </cell>
          <cell r="H175"/>
          <cell r="I175"/>
          <cell r="J175"/>
          <cell r="K175"/>
          <cell r="L175"/>
          <cell r="M175"/>
        </row>
        <row r="176">
          <cell r="A176"/>
          <cell r="B176" t="str">
            <v>СТОРОЖЕВ Александр</v>
          </cell>
          <cell r="C176">
            <v>10082410978</v>
          </cell>
          <cell r="D176">
            <v>38794</v>
          </cell>
          <cell r="E176" t="str">
            <v>КМС</v>
          </cell>
          <cell r="F176" t="str">
            <v>Москва</v>
          </cell>
          <cell r="G176" t="str">
            <v>ГБПОУ "МССУОР №2" Москомспорта- Динамо</v>
          </cell>
          <cell r="H176"/>
          <cell r="I176"/>
          <cell r="J176"/>
          <cell r="K176"/>
          <cell r="L176"/>
          <cell r="M176"/>
        </row>
        <row r="177">
          <cell r="A177"/>
          <cell r="H177"/>
          <cell r="I177"/>
          <cell r="J177"/>
          <cell r="K177"/>
          <cell r="L177"/>
          <cell r="M177"/>
        </row>
        <row r="178">
          <cell r="A178"/>
          <cell r="B178" t="str">
            <v>БОРТНИК Иван</v>
          </cell>
          <cell r="C178">
            <v>10113386213</v>
          </cell>
          <cell r="D178">
            <v>39330</v>
          </cell>
          <cell r="E178" t="str">
            <v>КМС</v>
          </cell>
          <cell r="F178" t="str">
            <v>Москва</v>
          </cell>
          <cell r="G178" t="str">
            <v>ГБУ ДО "МГФСО"</v>
          </cell>
          <cell r="H178"/>
          <cell r="I178"/>
          <cell r="J178"/>
          <cell r="K178"/>
          <cell r="L178"/>
          <cell r="M178"/>
        </row>
        <row r="179">
          <cell r="A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</row>
        <row r="180">
          <cell r="A180"/>
          <cell r="B180" t="str">
            <v>ФАТЕЕВА Александра</v>
          </cell>
          <cell r="C180"/>
          <cell r="D180">
            <v>38788</v>
          </cell>
          <cell r="E180" t="str">
            <v>КМС</v>
          </cell>
          <cell r="F180" t="str">
            <v>Омская обл.</v>
          </cell>
          <cell r="G180" t="str">
            <v>"СШОР "Академия велоспорта"</v>
          </cell>
          <cell r="H180"/>
          <cell r="I180"/>
          <cell r="J180"/>
          <cell r="K180"/>
          <cell r="L180"/>
          <cell r="M180"/>
        </row>
        <row r="181">
          <cell r="A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</row>
        <row r="182">
          <cell r="A182"/>
        </row>
        <row r="183">
          <cell r="A183"/>
          <cell r="B183" t="str">
            <v>ЭВАЛЬД Вероника</v>
          </cell>
          <cell r="C183">
            <v>10114017925</v>
          </cell>
          <cell r="D183">
            <v>39528</v>
          </cell>
          <cell r="E183">
            <v>2</v>
          </cell>
          <cell r="F183" t="str">
            <v>Свердловская обл.</v>
          </cell>
          <cell r="G183" t="str">
            <v>ГАУ ДО СО СШОР "Уктусские горы"</v>
          </cell>
        </row>
        <row r="184">
          <cell r="A184"/>
          <cell r="B184" t="str">
            <v>ПАШИНСКИЙ Дмитрий</v>
          </cell>
          <cell r="C184">
            <v>10126150807</v>
          </cell>
          <cell r="D184">
            <v>39732</v>
          </cell>
          <cell r="E184">
            <v>3</v>
          </cell>
          <cell r="F184" t="str">
            <v>Свердловская обл.</v>
          </cell>
          <cell r="G184" t="str">
            <v>ГАУ ДО СО СШОР "Уктусские горы"</v>
          </cell>
        </row>
        <row r="185">
          <cell r="A185"/>
          <cell r="B185" t="str">
            <v>СЕРЕБРЕННИКОВ Иван</v>
          </cell>
          <cell r="C185">
            <v>10093599627</v>
          </cell>
          <cell r="D185">
            <v>38687</v>
          </cell>
          <cell r="E185" t="str">
            <v>КМС</v>
          </cell>
          <cell r="F185" t="str">
            <v>Сведловская обл.</v>
          </cell>
          <cell r="G185" t="str">
            <v>МБУ "СШ4" Нижний Тагил</v>
          </cell>
        </row>
        <row r="186">
          <cell r="A186"/>
          <cell r="B186" t="str">
            <v>ЦВЕТЦКИХ Кирилл</v>
          </cell>
          <cell r="C186">
            <v>10113385102</v>
          </cell>
          <cell r="D186">
            <v>39556</v>
          </cell>
          <cell r="E186">
            <v>1</v>
          </cell>
          <cell r="F186" t="str">
            <v>Сведловская обл.</v>
          </cell>
          <cell r="G186" t="str">
            <v>МБУ "СШ4" Нижний Тагил</v>
          </cell>
        </row>
        <row r="187">
          <cell r="A187"/>
          <cell r="B187" t="str">
            <v>ШАРИН Андрей</v>
          </cell>
          <cell r="C187">
            <v>10138019866</v>
          </cell>
          <cell r="D187">
            <v>40425</v>
          </cell>
          <cell r="E187" t="str">
            <v>б/р</v>
          </cell>
          <cell r="F187" t="str">
            <v>Сведловская обл.</v>
          </cell>
          <cell r="G187" t="str">
            <v>МБУ "СШ4" Нижний Тагил</v>
          </cell>
        </row>
        <row r="188">
          <cell r="A188"/>
          <cell r="B188" t="str">
            <v>МАЮЧАЯ Варвара</v>
          </cell>
          <cell r="C188">
            <v>10138258629</v>
          </cell>
          <cell r="D188">
            <v>40309</v>
          </cell>
          <cell r="E188" t="str">
            <v>б/р</v>
          </cell>
          <cell r="F188" t="str">
            <v>Сведловская обл.</v>
          </cell>
          <cell r="G188" t="str">
            <v>МБУ "СШ4" Нижний Тагил</v>
          </cell>
        </row>
        <row r="189">
          <cell r="A189"/>
          <cell r="B189" t="str">
            <v>ДОРОНИН Елисей</v>
          </cell>
          <cell r="C189">
            <v>10138017341</v>
          </cell>
          <cell r="D189">
            <v>40183</v>
          </cell>
          <cell r="E189" t="str">
            <v>б/р</v>
          </cell>
          <cell r="F189" t="str">
            <v>Сведловская обл.</v>
          </cell>
          <cell r="G189" t="str">
            <v>МБУ "СШ4" Нижний Тагил</v>
          </cell>
        </row>
        <row r="190">
          <cell r="A190"/>
          <cell r="B190" t="str">
            <v>КИМАКОВСКИЙ Захар</v>
          </cell>
          <cell r="C190">
            <v>10107322194</v>
          </cell>
          <cell r="D190">
            <v>39113</v>
          </cell>
          <cell r="E190" t="str">
            <v>КМС</v>
          </cell>
          <cell r="F190" t="str">
            <v>Свердловская обл.</v>
          </cell>
          <cell r="G190" t="str">
            <v>ГАУ ДО СО СШОР "Уктусские горы"</v>
          </cell>
        </row>
        <row r="191">
          <cell r="A191"/>
          <cell r="B191" t="str">
            <v>КРАССА АРСЕНИЙ</v>
          </cell>
          <cell r="C191"/>
          <cell r="D191">
            <v>38595</v>
          </cell>
          <cell r="E191">
            <v>1</v>
          </cell>
          <cell r="F191" t="str">
            <v>Свердловская обл.</v>
          </cell>
          <cell r="G191" t="str">
            <v>ГАУ ДО СО СШОР "Уктусские горы"</v>
          </cell>
        </row>
        <row r="192">
          <cell r="A192"/>
          <cell r="B192" t="str">
            <v>ПИВОВАРОВ Богдан</v>
          </cell>
          <cell r="C192"/>
          <cell r="D192">
            <v>38213</v>
          </cell>
          <cell r="E192">
            <v>1</v>
          </cell>
          <cell r="F192" t="str">
            <v>Свердловская обл.</v>
          </cell>
          <cell r="G192" t="str">
            <v>ГАУ ДО СО СШОР "Уктусские горы"</v>
          </cell>
        </row>
        <row r="193">
          <cell r="A193"/>
          <cell r="B193" t="str">
            <v>ЯКОВЛЕВ Аристарх</v>
          </cell>
          <cell r="C193">
            <v>10115154037</v>
          </cell>
          <cell r="D193">
            <v>39616</v>
          </cell>
          <cell r="E193">
            <v>1</v>
          </cell>
          <cell r="F193" t="str">
            <v>Свердловская обл.</v>
          </cell>
          <cell r="G193" t="str">
            <v>ГАУ ДО СО СШОР "Уктусские горы"</v>
          </cell>
        </row>
        <row r="194">
          <cell r="A194"/>
          <cell r="B194" t="str">
            <v>УШАКОВ Иван</v>
          </cell>
          <cell r="C194">
            <v>10106075342</v>
          </cell>
          <cell r="D194">
            <v>39345</v>
          </cell>
          <cell r="E194">
            <v>1</v>
          </cell>
          <cell r="F194" t="str">
            <v>Свердловская обл.</v>
          </cell>
          <cell r="G194" t="str">
            <v>ГАУ ДО СО СШОР "Уктусские горы"</v>
          </cell>
        </row>
        <row r="195">
          <cell r="A195"/>
          <cell r="B195" t="str">
            <v>БАШУРОВ Артур</v>
          </cell>
          <cell r="C195">
            <v>10106075544</v>
          </cell>
          <cell r="D195">
            <v>39234</v>
          </cell>
          <cell r="E195" t="str">
            <v>КМС</v>
          </cell>
          <cell r="F195" t="str">
            <v>Свердловская обл.</v>
          </cell>
          <cell r="G195" t="str">
            <v>ГАУ ДО СО СШОР "Уктусские горы"</v>
          </cell>
        </row>
        <row r="196">
          <cell r="A196"/>
          <cell r="B196" t="str">
            <v>МАКАРОВ Семён</v>
          </cell>
          <cell r="C196">
            <v>10107167907</v>
          </cell>
          <cell r="D196">
            <v>39217</v>
          </cell>
          <cell r="E196" t="str">
            <v>КМС</v>
          </cell>
          <cell r="F196" t="str">
            <v>Свердловская обл.</v>
          </cell>
          <cell r="G196" t="str">
            <v>ГАУ ДО СО СШОР "Уктусские горы"</v>
          </cell>
        </row>
        <row r="197">
          <cell r="A197"/>
          <cell r="B197" t="str">
            <v>СОТНИКОВ Никита</v>
          </cell>
          <cell r="C197"/>
          <cell r="D197">
            <v>38799</v>
          </cell>
          <cell r="E197" t="str">
            <v>КМС</v>
          </cell>
          <cell r="F197" t="str">
            <v>Свердловская обл.</v>
          </cell>
          <cell r="G197" t="str">
            <v>ГАУ ДО СО СШОР "Уктусские горы"</v>
          </cell>
        </row>
        <row r="198">
          <cell r="A198"/>
          <cell r="B198" t="str">
            <v>ЧУМИЛОВИЧ Сергей</v>
          </cell>
          <cell r="C198">
            <v>10106075645</v>
          </cell>
          <cell r="D198">
            <v>39264</v>
          </cell>
          <cell r="E198" t="str">
            <v>КМС</v>
          </cell>
          <cell r="F198" t="str">
            <v>Свердловская обл.</v>
          </cell>
          <cell r="G198" t="str">
            <v>ГАУ ДО СО СШОР "Уктусские горы"</v>
          </cell>
        </row>
        <row r="199">
          <cell r="A199"/>
          <cell r="B199" t="str">
            <v>АЛЕКСЕЕВ Дмитрий</v>
          </cell>
          <cell r="C199"/>
          <cell r="D199">
            <v>39075</v>
          </cell>
          <cell r="E199" t="str">
            <v>КМС</v>
          </cell>
          <cell r="F199" t="str">
            <v>Свердловская обл.</v>
          </cell>
          <cell r="G199" t="str">
            <v>ГАУ ДО СО СШОР "Уктусские горы"</v>
          </cell>
        </row>
        <row r="200">
          <cell r="A200"/>
          <cell r="B200" t="str">
            <v>ПЕТРОВА Анна</v>
          </cell>
          <cell r="C200">
            <v>10114018430</v>
          </cell>
          <cell r="D200">
            <v>39587</v>
          </cell>
          <cell r="E200">
            <v>1</v>
          </cell>
          <cell r="F200" t="str">
            <v>Свердловская обл.</v>
          </cell>
          <cell r="G200" t="str">
            <v>ГАУ ДО СО СШОР "Уктусские горы"</v>
          </cell>
        </row>
        <row r="201">
          <cell r="A201"/>
          <cell r="B201" t="str">
            <v>ТРЕНИН Кирилл</v>
          </cell>
          <cell r="C201">
            <v>10114018026</v>
          </cell>
          <cell r="D201">
            <v>39561</v>
          </cell>
          <cell r="E201">
            <v>2</v>
          </cell>
          <cell r="F201" t="str">
            <v>Свердловская обл.</v>
          </cell>
          <cell r="G201" t="str">
            <v>ГАУ ДО СО СШОР "Уктусские горы"</v>
          </cell>
        </row>
        <row r="202">
          <cell r="A202"/>
          <cell r="B202"/>
          <cell r="C202"/>
          <cell r="D202"/>
          <cell r="E202"/>
          <cell r="F202"/>
          <cell r="G202"/>
        </row>
        <row r="203">
          <cell r="A203"/>
          <cell r="B203"/>
          <cell r="C203"/>
          <cell r="D203"/>
          <cell r="E203"/>
          <cell r="F203"/>
          <cell r="G203"/>
        </row>
        <row r="204">
          <cell r="A204"/>
          <cell r="B204" t="str">
            <v>ГОЛЫБИНА Ирина</v>
          </cell>
          <cell r="C204"/>
          <cell r="D204">
            <v>40065</v>
          </cell>
          <cell r="E204" t="str">
            <v>б/р</v>
          </cell>
          <cell r="F204" t="str">
            <v>Тюменская обл.</v>
          </cell>
          <cell r="G204" t="str">
            <v>Тюменская обл.</v>
          </cell>
        </row>
        <row r="205">
          <cell r="A205"/>
          <cell r="B205" t="str">
            <v>ПОЛЯКОВА Ульяна</v>
          </cell>
          <cell r="C205"/>
          <cell r="D205">
            <v>40475</v>
          </cell>
          <cell r="E205" t="str">
            <v>б/р</v>
          </cell>
          <cell r="F205" t="str">
            <v>Тюменская обл.</v>
          </cell>
          <cell r="G205" t="str">
            <v>Тюменская обл.</v>
          </cell>
        </row>
        <row r="206">
          <cell r="A206"/>
          <cell r="B206" t="str">
            <v>ГОЛЫБИНА Валентина</v>
          </cell>
          <cell r="D206">
            <v>40463</v>
          </cell>
          <cell r="E206" t="str">
            <v>б/р</v>
          </cell>
          <cell r="F206" t="str">
            <v>Тюменская обл.</v>
          </cell>
          <cell r="G206" t="str">
            <v>Тюменская обл.</v>
          </cell>
        </row>
        <row r="207">
          <cell r="A207"/>
          <cell r="B207" t="str">
            <v>ЩЕРБИН Владислав</v>
          </cell>
          <cell r="C207"/>
          <cell r="D207">
            <v>40275</v>
          </cell>
          <cell r="E207" t="str">
            <v>б/р</v>
          </cell>
          <cell r="F207" t="str">
            <v>Тюменская обл.</v>
          </cell>
          <cell r="G207" t="str">
            <v>Тюменская обл.</v>
          </cell>
        </row>
        <row r="208">
          <cell r="A208"/>
          <cell r="B208" t="str">
            <v>ЗОММЕР Максим</v>
          </cell>
          <cell r="C208">
            <v>10113665792</v>
          </cell>
          <cell r="D208">
            <v>39428</v>
          </cell>
          <cell r="E208" t="str">
            <v>КМС</v>
          </cell>
          <cell r="F208" t="str">
            <v>Тюменская обл.</v>
          </cell>
          <cell r="G208" t="str">
            <v>МАУ СШ №2 города Тюмени</v>
          </cell>
        </row>
        <row r="209">
          <cell r="A209"/>
          <cell r="B209" t="str">
            <v>ПАВЛОВ Илья</v>
          </cell>
          <cell r="C209">
            <v>10138611364</v>
          </cell>
          <cell r="D209">
            <v>40562</v>
          </cell>
          <cell r="E209" t="str">
            <v>б/р</v>
          </cell>
          <cell r="F209" t="str">
            <v>Тюменская обл.</v>
          </cell>
          <cell r="G209" t="str">
            <v>МАУ СШ №2 города Тюмени</v>
          </cell>
        </row>
        <row r="210">
          <cell r="A210"/>
          <cell r="B210" t="str">
            <v>РИВКО Арсений</v>
          </cell>
          <cell r="C210"/>
          <cell r="D210">
            <v>40210</v>
          </cell>
          <cell r="E210" t="str">
            <v>б/р</v>
          </cell>
          <cell r="F210" t="str">
            <v>Тюменская обл.</v>
          </cell>
          <cell r="G210" t="str">
            <v>МАУ СШ №2 города Тюмени</v>
          </cell>
        </row>
        <row r="211">
          <cell r="A211"/>
          <cell r="B211" t="str">
            <v>ШЕПЕЛИН Кирилл</v>
          </cell>
          <cell r="C211"/>
          <cell r="D211">
            <v>40314</v>
          </cell>
          <cell r="E211" t="str">
            <v>б/р</v>
          </cell>
          <cell r="F211" t="str">
            <v>Тюменская обл.</v>
          </cell>
          <cell r="G211" t="str">
            <v>МАУ СШ №2 города Тюмени</v>
          </cell>
        </row>
        <row r="212">
          <cell r="A212"/>
          <cell r="B212" t="str">
            <v>МИХАЙЛОВ Даниил</v>
          </cell>
          <cell r="C212">
            <v>10113341652</v>
          </cell>
          <cell r="D212">
            <v>39801</v>
          </cell>
          <cell r="E212">
            <v>2</v>
          </cell>
          <cell r="F212" t="str">
            <v>Тюменская обл.</v>
          </cell>
          <cell r="G212" t="str">
            <v>МАУ СШ №2 города Тюмени</v>
          </cell>
        </row>
        <row r="213">
          <cell r="A213"/>
          <cell r="B213" t="str">
            <v>СЕЛЕЗНЁВ Илья</v>
          </cell>
          <cell r="C213"/>
          <cell r="D213">
            <v>38951</v>
          </cell>
          <cell r="E213" t="str">
            <v>КМС</v>
          </cell>
          <cell r="F213" t="str">
            <v>Тюменская обл.</v>
          </cell>
          <cell r="G213" t="str">
            <v>МАУ СШ №2 города Тюмени</v>
          </cell>
        </row>
        <row r="214">
          <cell r="A214"/>
          <cell r="B214" t="str">
            <v>ДЕДУСЕНКО Иван</v>
          </cell>
          <cell r="C214">
            <v>10138573978</v>
          </cell>
          <cell r="D214">
            <v>39955</v>
          </cell>
          <cell r="E214" t="str">
            <v>б/р</v>
          </cell>
          <cell r="F214" t="str">
            <v>Тюменская обл.</v>
          </cell>
          <cell r="G214" t="str">
            <v>МАУ СШ №2 города Тюмени</v>
          </cell>
        </row>
        <row r="215">
          <cell r="A215"/>
          <cell r="B215" t="str">
            <v>КОРМАЧЕВ Илья</v>
          </cell>
          <cell r="C215"/>
          <cell r="D215">
            <v>40352</v>
          </cell>
          <cell r="E215" t="str">
            <v>б/р</v>
          </cell>
          <cell r="F215" t="str">
            <v>Тюменская обл.</v>
          </cell>
          <cell r="G215" t="str">
            <v>МАУ СШ №2 города Тюмени</v>
          </cell>
        </row>
        <row r="216">
          <cell r="A216"/>
          <cell r="B216" t="str">
            <v>ВАСИЛЬЕВ Олег</v>
          </cell>
          <cell r="C216">
            <v>10131460747</v>
          </cell>
          <cell r="D216">
            <v>39558</v>
          </cell>
          <cell r="E216" t="str">
            <v>б/р</v>
          </cell>
          <cell r="F216" t="str">
            <v>Тюменская обл.</v>
          </cell>
          <cell r="G216" t="str">
            <v>МАУ СШ №2 города Тюмени</v>
          </cell>
        </row>
        <row r="217">
          <cell r="A217"/>
          <cell r="B217"/>
          <cell r="C217"/>
          <cell r="D217"/>
          <cell r="E217"/>
          <cell r="F217"/>
          <cell r="G217"/>
        </row>
        <row r="218">
          <cell r="A218"/>
          <cell r="B218" t="str">
            <v>КОНОНЕНКО Максим</v>
          </cell>
          <cell r="C218">
            <v>10113103091</v>
          </cell>
          <cell r="D218">
            <v>39096</v>
          </cell>
          <cell r="E218" t="str">
            <v>КМС</v>
          </cell>
          <cell r="F218" t="str">
            <v>Кемеровская обл.</v>
          </cell>
          <cell r="G218" t="str">
            <v>г.Кемерово,МАФСУ "СШОР № 2"</v>
          </cell>
        </row>
        <row r="219">
          <cell r="A219"/>
          <cell r="B219" t="str">
            <v>ВАКУЛИН Игорь</v>
          </cell>
          <cell r="C219">
            <v>10076518230</v>
          </cell>
          <cell r="D219">
            <v>38058</v>
          </cell>
          <cell r="E219" t="str">
            <v>КМС</v>
          </cell>
          <cell r="F219" t="str">
            <v>Кемеровская обл.</v>
          </cell>
          <cell r="G219" t="str">
            <v>г.Кемерово,МАФСУ "СШОР № 2"</v>
          </cell>
        </row>
        <row r="220">
          <cell r="A220"/>
          <cell r="B220" t="str">
            <v>КРАСЮК Варвара</v>
          </cell>
          <cell r="C220">
            <v>10114286996</v>
          </cell>
          <cell r="D220">
            <v>39383</v>
          </cell>
          <cell r="E220" t="str">
            <v>КМС</v>
          </cell>
          <cell r="F220" t="str">
            <v>Кемеровская обл.</v>
          </cell>
          <cell r="G220" t="str">
            <v>г.Кемерово,МАФСУ "СШОР № 2"</v>
          </cell>
        </row>
        <row r="221">
          <cell r="A221"/>
          <cell r="B221" t="str">
            <v>ЛЕОНОВ Степан</v>
          </cell>
          <cell r="C221">
            <v>10137061485</v>
          </cell>
          <cell r="D221">
            <v>40480</v>
          </cell>
          <cell r="E221">
            <v>2</v>
          </cell>
          <cell r="F221" t="str">
            <v>Кемеровская обл.</v>
          </cell>
          <cell r="G221" t="str">
            <v>г.Кемерово,МАФСУ "СШОР № 2"</v>
          </cell>
        </row>
        <row r="222">
          <cell r="A222"/>
          <cell r="B222" t="str">
            <v>ЮДИН Семен</v>
          </cell>
          <cell r="C222">
            <v>10137987029</v>
          </cell>
          <cell r="D222">
            <v>40397</v>
          </cell>
          <cell r="E222">
            <v>3</v>
          </cell>
          <cell r="F222" t="str">
            <v>Кемеровская обл.</v>
          </cell>
          <cell r="G222" t="str">
            <v>г.Кемерово,МАФСУ "СШОР № 2"</v>
          </cell>
        </row>
        <row r="223">
          <cell r="A223"/>
          <cell r="B223" t="str">
            <v>ЦИЛИНКЕВИЧ Полина</v>
          </cell>
          <cell r="C223">
            <v>10113107943</v>
          </cell>
          <cell r="D223">
            <v>39744</v>
          </cell>
          <cell r="E223" t="str">
            <v>КМС</v>
          </cell>
          <cell r="F223" t="str">
            <v>Кемеровская обл.</v>
          </cell>
          <cell r="G223" t="str">
            <v>г.Кемерово,МАФСУ "СШОР № 2"</v>
          </cell>
        </row>
        <row r="224">
          <cell r="A224"/>
          <cell r="B224" t="str">
            <v>ЮДИНА Александра</v>
          </cell>
          <cell r="C224">
            <v>10118211759</v>
          </cell>
          <cell r="D224">
            <v>39223</v>
          </cell>
          <cell r="E224" t="str">
            <v>КМС</v>
          </cell>
          <cell r="F224" t="str">
            <v>Кемеровская обл.</v>
          </cell>
          <cell r="G224" t="str">
            <v>г.Кемерово,МАФСУ "СШОР № 2"</v>
          </cell>
        </row>
        <row r="225">
          <cell r="A225"/>
          <cell r="B225" t="str">
            <v>АНДРИЕНКО Тимофей</v>
          </cell>
          <cell r="C225">
            <v>10104018942</v>
          </cell>
          <cell r="D225">
            <v>39047</v>
          </cell>
          <cell r="E225" t="str">
            <v>КМС</v>
          </cell>
          <cell r="F225" t="str">
            <v>Кемеровская обл.</v>
          </cell>
          <cell r="G225" t="str">
            <v>г.Кемерово,МАФСУ "СШОР № 2"</v>
          </cell>
        </row>
        <row r="226">
          <cell r="A226"/>
          <cell r="B226" t="str">
            <v>ВАСИЛЬЕВ Кирилл</v>
          </cell>
          <cell r="C226"/>
          <cell r="D226">
            <v>39838</v>
          </cell>
          <cell r="E226">
            <v>3</v>
          </cell>
          <cell r="F226" t="str">
            <v>Кемеровская обл.</v>
          </cell>
          <cell r="G226" t="str">
            <v>г.Кемерово,МАФСУ "СШОР № 2"</v>
          </cell>
        </row>
        <row r="227">
          <cell r="A227"/>
          <cell r="B227" t="str">
            <v>СМЕТАНИН Данил</v>
          </cell>
          <cell r="C227"/>
          <cell r="D227">
            <v>40690</v>
          </cell>
          <cell r="E227" t="str">
            <v>2юн.</v>
          </cell>
          <cell r="F227" t="str">
            <v>Кемеровская обл.</v>
          </cell>
          <cell r="G227" t="str">
            <v>г.Кемерово,МАФСУ "СШОР № 2"</v>
          </cell>
        </row>
        <row r="228">
          <cell r="A228"/>
          <cell r="B228" t="str">
            <v>КАРУЛЯ Роман</v>
          </cell>
          <cell r="C228">
            <v>10113557476</v>
          </cell>
          <cell r="D228">
            <v>39200</v>
          </cell>
          <cell r="E228" t="str">
            <v>КМС</v>
          </cell>
          <cell r="F228" t="str">
            <v>Кемеровская обл.</v>
          </cell>
          <cell r="G228" t="str">
            <v>г.Кемерово,МАФСУ "СШОР № 2"</v>
          </cell>
        </row>
        <row r="229">
          <cell r="A229"/>
          <cell r="B229" t="str">
            <v>ЕФРЕМОВА Зарина</v>
          </cell>
          <cell r="C229"/>
          <cell r="D229">
            <v>39825</v>
          </cell>
          <cell r="E229">
            <v>3</v>
          </cell>
          <cell r="F229" t="str">
            <v>Кемеровская обл.</v>
          </cell>
          <cell r="G229" t="str">
            <v>г.Кемерово,МАФСУ "СШОР № 2"</v>
          </cell>
        </row>
        <row r="230">
          <cell r="A230"/>
          <cell r="B230" t="str">
            <v>КОРХОВА Анастасия</v>
          </cell>
          <cell r="C230">
            <v>10105722304</v>
          </cell>
          <cell r="D230">
            <v>38901</v>
          </cell>
          <cell r="E230" t="str">
            <v>КМС</v>
          </cell>
          <cell r="F230" t="str">
            <v>Кемеровская обл.</v>
          </cell>
          <cell r="G230" t="str">
            <v>г.Кемерово,МАФСУ "СШОР № 2"</v>
          </cell>
        </row>
        <row r="231">
          <cell r="A231"/>
          <cell r="B231" t="str">
            <v>СОБОЛЕВ Иван</v>
          </cell>
          <cell r="C231"/>
          <cell r="D231">
            <v>41108</v>
          </cell>
          <cell r="E231" t="str">
            <v>б/р</v>
          </cell>
          <cell r="F231" t="str">
            <v>Кемеровская обл.</v>
          </cell>
          <cell r="G231" t="str">
            <v>г.Кемерово,МАФСУ "СШОР № 2"</v>
          </cell>
        </row>
        <row r="232">
          <cell r="A232"/>
          <cell r="B232" t="str">
            <v>ГОЛОВИН Егор</v>
          </cell>
          <cell r="C232">
            <v>10116255591</v>
          </cell>
          <cell r="D232">
            <v>38730</v>
          </cell>
          <cell r="E232" t="str">
            <v>КМС</v>
          </cell>
          <cell r="F232" t="str">
            <v>Кемеровская обл.</v>
          </cell>
          <cell r="G232" t="str">
            <v>МАФСУ "СШОР по легкой атлетике",г.Новокузнецк</v>
          </cell>
        </row>
        <row r="233">
          <cell r="A233"/>
          <cell r="B233" t="str">
            <v>ПОТАПОВА Екатерина</v>
          </cell>
          <cell r="C233">
            <v>10106932275</v>
          </cell>
          <cell r="D233">
            <v>38649</v>
          </cell>
          <cell r="E233" t="str">
            <v>КМС</v>
          </cell>
          <cell r="F233" t="str">
            <v>Кемеровская обл.</v>
          </cell>
          <cell r="G233" t="str">
            <v>МАФСУ "СШОР по легкой атлетике",г.Новокузнецк</v>
          </cell>
        </row>
        <row r="234">
          <cell r="A234"/>
          <cell r="B234"/>
          <cell r="C234"/>
          <cell r="D234"/>
          <cell r="E234"/>
          <cell r="F234"/>
          <cell r="G234"/>
        </row>
        <row r="235">
          <cell r="A235"/>
          <cell r="B235"/>
          <cell r="C235"/>
          <cell r="D235"/>
          <cell r="E235"/>
          <cell r="F235"/>
          <cell r="G235"/>
        </row>
        <row r="236">
          <cell r="A236"/>
          <cell r="B236"/>
          <cell r="C236"/>
          <cell r="D236"/>
          <cell r="E236"/>
          <cell r="F236"/>
          <cell r="G236"/>
        </row>
        <row r="237">
          <cell r="A237"/>
          <cell r="B237"/>
          <cell r="C237"/>
          <cell r="D237"/>
          <cell r="E237"/>
          <cell r="F237"/>
          <cell r="G237"/>
        </row>
        <row r="238">
          <cell r="A238"/>
          <cell r="B238"/>
          <cell r="C238"/>
          <cell r="D238"/>
          <cell r="E238"/>
          <cell r="F238"/>
          <cell r="G238"/>
        </row>
        <row r="239">
          <cell r="A239"/>
          <cell r="B239"/>
          <cell r="C239"/>
          <cell r="D239"/>
          <cell r="E239"/>
          <cell r="F239"/>
          <cell r="G239"/>
        </row>
        <row r="240">
          <cell r="A240"/>
          <cell r="B240"/>
          <cell r="C240"/>
          <cell r="D240"/>
          <cell r="E240"/>
          <cell r="F240"/>
          <cell r="G240"/>
        </row>
        <row r="241">
          <cell r="A241"/>
          <cell r="B241"/>
          <cell r="C241"/>
          <cell r="D241"/>
          <cell r="E241"/>
          <cell r="F241"/>
          <cell r="G241"/>
        </row>
        <row r="242">
          <cell r="A242"/>
          <cell r="B242"/>
          <cell r="C242"/>
          <cell r="D242"/>
          <cell r="E242"/>
          <cell r="F242"/>
          <cell r="G242"/>
        </row>
        <row r="243">
          <cell r="A243"/>
          <cell r="B243"/>
          <cell r="C243"/>
          <cell r="D243"/>
          <cell r="E243"/>
          <cell r="F243"/>
          <cell r="G243"/>
        </row>
        <row r="244">
          <cell r="A244"/>
          <cell r="B244"/>
          <cell r="C244"/>
          <cell r="D244"/>
          <cell r="E244"/>
          <cell r="F244"/>
          <cell r="G244"/>
        </row>
        <row r="245">
          <cell r="B245"/>
          <cell r="C245"/>
          <cell r="D245"/>
          <cell r="E245"/>
          <cell r="F245"/>
          <cell r="G245"/>
        </row>
        <row r="246">
          <cell r="B246"/>
          <cell r="C246"/>
          <cell r="D246"/>
          <cell r="E246"/>
          <cell r="F246"/>
          <cell r="G246"/>
        </row>
        <row r="247">
          <cell r="B247"/>
          <cell r="C247"/>
          <cell r="D247"/>
          <cell r="E247"/>
          <cell r="F247"/>
          <cell r="G247"/>
        </row>
        <row r="248">
          <cell r="B248"/>
          <cell r="C248"/>
          <cell r="D248"/>
          <cell r="E248"/>
          <cell r="F248"/>
          <cell r="G248"/>
        </row>
        <row r="249">
          <cell r="B249"/>
          <cell r="C249"/>
          <cell r="D249"/>
          <cell r="E249"/>
          <cell r="F249"/>
          <cell r="G249"/>
        </row>
        <row r="250">
          <cell r="B250"/>
          <cell r="C250"/>
          <cell r="D250"/>
          <cell r="E250"/>
          <cell r="F250"/>
          <cell r="G250"/>
        </row>
        <row r="251">
          <cell r="B251"/>
          <cell r="C251"/>
          <cell r="D251"/>
          <cell r="E251"/>
          <cell r="F251"/>
          <cell r="G251"/>
        </row>
        <row r="252">
          <cell r="B252"/>
          <cell r="C252"/>
          <cell r="D252"/>
          <cell r="E252"/>
          <cell r="F252"/>
          <cell r="G252"/>
        </row>
        <row r="253">
          <cell r="B253"/>
          <cell r="C253"/>
          <cell r="D253"/>
          <cell r="E253"/>
          <cell r="F253"/>
          <cell r="G253"/>
        </row>
        <row r="254">
          <cell r="B254"/>
          <cell r="C254"/>
          <cell r="D254"/>
          <cell r="E254"/>
          <cell r="F254"/>
          <cell r="G254"/>
        </row>
        <row r="255">
          <cell r="B255"/>
          <cell r="C255"/>
          <cell r="D255"/>
          <cell r="E255"/>
          <cell r="F255"/>
          <cell r="G255"/>
        </row>
        <row r="256">
          <cell r="B256"/>
          <cell r="C256"/>
          <cell r="D256"/>
          <cell r="E256"/>
          <cell r="F256"/>
          <cell r="G256"/>
        </row>
        <row r="257">
          <cell r="B257"/>
          <cell r="C257"/>
          <cell r="D257"/>
          <cell r="E257"/>
          <cell r="F257"/>
          <cell r="G257"/>
        </row>
        <row r="258">
          <cell r="B258"/>
          <cell r="C258"/>
          <cell r="D258"/>
          <cell r="E258"/>
          <cell r="F258"/>
          <cell r="G258"/>
        </row>
        <row r="259">
          <cell r="B259"/>
          <cell r="C259"/>
          <cell r="D259"/>
          <cell r="E259"/>
          <cell r="F259"/>
          <cell r="G259"/>
        </row>
        <row r="260">
          <cell r="B260"/>
          <cell r="C260"/>
          <cell r="D260"/>
          <cell r="E260"/>
          <cell r="F260"/>
          <cell r="G260"/>
        </row>
        <row r="261">
          <cell r="B261"/>
          <cell r="C261"/>
          <cell r="D261"/>
          <cell r="E261"/>
          <cell r="F261"/>
          <cell r="G261"/>
        </row>
        <row r="262">
          <cell r="B262"/>
          <cell r="C262"/>
          <cell r="D262"/>
          <cell r="E262"/>
          <cell r="F262"/>
          <cell r="G262"/>
        </row>
        <row r="263">
          <cell r="B263"/>
          <cell r="C263"/>
          <cell r="D263"/>
          <cell r="E263"/>
          <cell r="F263"/>
          <cell r="G263"/>
        </row>
        <row r="264">
          <cell r="B264"/>
          <cell r="C264"/>
          <cell r="D264"/>
          <cell r="E264"/>
          <cell r="F264"/>
          <cell r="G264"/>
        </row>
        <row r="265">
          <cell r="B265"/>
          <cell r="C265"/>
          <cell r="D265"/>
          <cell r="E265"/>
          <cell r="F265"/>
          <cell r="G265"/>
        </row>
        <row r="266">
          <cell r="B266"/>
          <cell r="C266"/>
          <cell r="D266"/>
          <cell r="E266"/>
          <cell r="F266"/>
          <cell r="G266"/>
        </row>
        <row r="267">
          <cell r="B267"/>
          <cell r="C267"/>
          <cell r="D267"/>
          <cell r="E267"/>
          <cell r="F267"/>
          <cell r="G267"/>
        </row>
        <row r="268">
          <cell r="B268"/>
          <cell r="C268"/>
          <cell r="D268"/>
          <cell r="E268"/>
          <cell r="F268"/>
          <cell r="G268"/>
        </row>
        <row r="269">
          <cell r="B269"/>
          <cell r="C269"/>
          <cell r="D269"/>
          <cell r="E269"/>
          <cell r="F269"/>
          <cell r="G269"/>
        </row>
        <row r="270">
          <cell r="B270"/>
          <cell r="C270"/>
          <cell r="D270"/>
          <cell r="E270"/>
          <cell r="F270"/>
          <cell r="G270"/>
        </row>
        <row r="271">
          <cell r="B271"/>
          <cell r="C271"/>
          <cell r="D271"/>
          <cell r="E271"/>
          <cell r="F271"/>
          <cell r="G271"/>
        </row>
        <row r="272">
          <cell r="B272"/>
          <cell r="C272"/>
          <cell r="D272"/>
          <cell r="E272"/>
          <cell r="F272"/>
          <cell r="G272"/>
        </row>
        <row r="273">
          <cell r="B273"/>
          <cell r="C273"/>
          <cell r="D273"/>
          <cell r="E273"/>
          <cell r="F273"/>
          <cell r="G273"/>
        </row>
        <row r="274">
          <cell r="B274"/>
          <cell r="C274"/>
          <cell r="D274"/>
          <cell r="E274"/>
          <cell r="F274"/>
          <cell r="G274"/>
        </row>
        <row r="275">
          <cell r="B275"/>
          <cell r="C275"/>
          <cell r="D275"/>
          <cell r="E275"/>
          <cell r="F275"/>
          <cell r="G275"/>
        </row>
        <row r="276">
          <cell r="B276"/>
          <cell r="C276"/>
          <cell r="D276"/>
          <cell r="E276"/>
          <cell r="F276"/>
          <cell r="G276"/>
        </row>
        <row r="277">
          <cell r="B277"/>
          <cell r="C277"/>
          <cell r="D277"/>
          <cell r="E277"/>
          <cell r="F277"/>
          <cell r="G277"/>
        </row>
        <row r="278">
          <cell r="B278"/>
          <cell r="C278"/>
          <cell r="D278"/>
          <cell r="E278"/>
          <cell r="F278"/>
          <cell r="G278"/>
        </row>
        <row r="279">
          <cell r="B279"/>
          <cell r="C279"/>
          <cell r="D279"/>
          <cell r="E279"/>
          <cell r="F279"/>
          <cell r="G279"/>
        </row>
        <row r="280">
          <cell r="B280"/>
          <cell r="C280"/>
          <cell r="D280"/>
          <cell r="E280"/>
          <cell r="F280"/>
          <cell r="G280"/>
        </row>
        <row r="281">
          <cell r="B281"/>
          <cell r="C281"/>
          <cell r="D281"/>
          <cell r="E281"/>
          <cell r="F281"/>
          <cell r="G281"/>
        </row>
        <row r="282">
          <cell r="B282"/>
          <cell r="C282"/>
          <cell r="D282"/>
          <cell r="E282"/>
          <cell r="F282"/>
          <cell r="G282"/>
        </row>
        <row r="283">
          <cell r="B283"/>
          <cell r="C283"/>
          <cell r="D283"/>
          <cell r="E283"/>
          <cell r="F283"/>
          <cell r="G283"/>
        </row>
        <row r="284">
          <cell r="B284"/>
          <cell r="C284"/>
          <cell r="D284"/>
          <cell r="E284"/>
          <cell r="F284"/>
          <cell r="G284"/>
        </row>
        <row r="285">
          <cell r="B285"/>
          <cell r="C285"/>
          <cell r="D285"/>
          <cell r="E285"/>
          <cell r="F285"/>
          <cell r="G285"/>
        </row>
        <row r="286">
          <cell r="B286"/>
          <cell r="C286"/>
          <cell r="D286"/>
          <cell r="E286"/>
          <cell r="F286"/>
          <cell r="G286"/>
        </row>
        <row r="287">
          <cell r="B287"/>
          <cell r="C287"/>
          <cell r="D287"/>
          <cell r="E287"/>
          <cell r="F287"/>
          <cell r="G287"/>
        </row>
        <row r="288">
          <cell r="B288"/>
          <cell r="C288"/>
          <cell r="D288"/>
          <cell r="E288"/>
          <cell r="F288"/>
          <cell r="G288"/>
        </row>
        <row r="289">
          <cell r="B289"/>
          <cell r="C289"/>
          <cell r="D289"/>
          <cell r="E289"/>
          <cell r="F289"/>
          <cell r="G289"/>
        </row>
        <row r="290">
          <cell r="B290"/>
          <cell r="C290"/>
          <cell r="D290"/>
          <cell r="E290"/>
          <cell r="F290"/>
          <cell r="G290"/>
        </row>
        <row r="291">
          <cell r="B291"/>
          <cell r="C291"/>
          <cell r="D291"/>
          <cell r="E291"/>
          <cell r="F291"/>
          <cell r="G291"/>
        </row>
        <row r="292">
          <cell r="B292"/>
          <cell r="C292"/>
          <cell r="D292"/>
          <cell r="E292"/>
          <cell r="F292"/>
          <cell r="G292"/>
        </row>
        <row r="293">
          <cell r="B293"/>
          <cell r="C293"/>
          <cell r="D293"/>
          <cell r="E293"/>
          <cell r="F293"/>
          <cell r="G293"/>
        </row>
        <row r="294">
          <cell r="B294"/>
          <cell r="C294"/>
          <cell r="D294"/>
          <cell r="E294"/>
          <cell r="F294"/>
          <cell r="G294"/>
        </row>
        <row r="295">
          <cell r="B295"/>
          <cell r="C295"/>
          <cell r="D295"/>
          <cell r="E295"/>
          <cell r="F295"/>
          <cell r="G295"/>
        </row>
        <row r="296">
          <cell r="B296"/>
          <cell r="C296"/>
          <cell r="D296"/>
          <cell r="E296"/>
          <cell r="F296"/>
          <cell r="G296"/>
        </row>
        <row r="297">
          <cell r="B297"/>
          <cell r="C297"/>
          <cell r="D297"/>
          <cell r="E297"/>
          <cell r="F297"/>
          <cell r="G297"/>
        </row>
        <row r="298">
          <cell r="B298"/>
          <cell r="C298"/>
          <cell r="D298"/>
          <cell r="E298"/>
          <cell r="F298"/>
          <cell r="G298"/>
        </row>
        <row r="299">
          <cell r="B299"/>
          <cell r="C299"/>
          <cell r="D299"/>
          <cell r="E299"/>
          <cell r="F299"/>
          <cell r="G299"/>
        </row>
        <row r="300">
          <cell r="B300"/>
          <cell r="C300"/>
          <cell r="D300"/>
          <cell r="E300"/>
          <cell r="F300"/>
          <cell r="G300"/>
        </row>
        <row r="301">
          <cell r="B301"/>
          <cell r="C301"/>
          <cell r="D301"/>
          <cell r="E301"/>
          <cell r="F301"/>
        </row>
        <row r="302">
          <cell r="B302"/>
          <cell r="C302"/>
          <cell r="D302"/>
          <cell r="E302"/>
          <cell r="F302"/>
        </row>
        <row r="309">
          <cell r="G309"/>
        </row>
        <row r="310">
          <cell r="G310"/>
        </row>
        <row r="311">
          <cell r="C311"/>
          <cell r="D311"/>
          <cell r="E311"/>
          <cell r="F311"/>
          <cell r="G311"/>
        </row>
        <row r="312">
          <cell r="C312"/>
          <cell r="D312"/>
          <cell r="E312"/>
          <cell r="F312"/>
          <cell r="G312"/>
        </row>
        <row r="313">
          <cell r="C313"/>
          <cell r="D313"/>
          <cell r="E313"/>
          <cell r="F313"/>
        </row>
        <row r="314">
          <cell r="C314"/>
          <cell r="D314"/>
          <cell r="E314"/>
          <cell r="F314"/>
        </row>
      </sheetData>
      <sheetData sheetId="1">
        <row r="1">
          <cell r="A1" t="str">
            <v>№</v>
          </cell>
        </row>
      </sheetData>
      <sheetData sheetId="2">
        <row r="1">
          <cell r="A1" t="str">
            <v>Министерство спорта Российской Федерации</v>
          </cell>
        </row>
      </sheetData>
      <sheetData sheetId="3">
        <row r="1">
          <cell r="A1" t="str">
            <v>Министерство спорта Российской Федерации</v>
          </cell>
        </row>
      </sheetData>
      <sheetData sheetId="4">
        <row r="1">
          <cell r="A1" t="str">
            <v>Министерство спорта Российской Федерации</v>
          </cell>
        </row>
      </sheetData>
      <sheetData sheetId="5">
        <row r="1">
          <cell r="A1" t="str">
            <v>Министерство спорта Российской Федерации</v>
          </cell>
        </row>
      </sheetData>
      <sheetData sheetId="6"/>
      <sheetData sheetId="7">
        <row r="1">
          <cell r="A1" t="str">
            <v>Министерство спорта Российской Федерации</v>
          </cell>
        </row>
      </sheetData>
      <sheetData sheetId="8">
        <row r="1">
          <cell r="A1" t="str">
            <v>Министерство спорта Российской Федерации</v>
          </cell>
        </row>
      </sheetData>
      <sheetData sheetId="9">
        <row r="1">
          <cell r="A1" t="str">
            <v>Министерство спорта Российской Федерации</v>
          </cell>
        </row>
      </sheetData>
      <sheetData sheetId="10">
        <row r="1">
          <cell r="A1" t="str">
            <v>Министерство спорта Российской Федерации</v>
          </cell>
        </row>
      </sheetData>
      <sheetData sheetId="11">
        <row r="1">
          <cell r="A1" t="str">
            <v>Министерство спорта Российской Федерации</v>
          </cell>
        </row>
      </sheetData>
      <sheetData sheetId="12">
        <row r="1">
          <cell r="A1" t="str">
            <v>Министерство спорта Российской Федерации</v>
          </cell>
        </row>
      </sheetData>
      <sheetData sheetId="13">
        <row r="1">
          <cell r="A1" t="str">
            <v>Министерство спорта Российской Федерации</v>
          </cell>
        </row>
      </sheetData>
      <sheetData sheetId="14">
        <row r="1">
          <cell r="A1" t="str">
            <v>Министерство спорта Российской Федерации</v>
          </cell>
        </row>
      </sheetData>
      <sheetData sheetId="15">
        <row r="1">
          <cell r="A1" t="str">
            <v>Министерство спорта Российской Федерации</v>
          </cell>
        </row>
      </sheetData>
      <sheetData sheetId="16">
        <row r="1">
          <cell r="A1" t="str">
            <v>Министерство спорта Российской Федерации</v>
          </cell>
        </row>
      </sheetData>
      <sheetData sheetId="17">
        <row r="1">
          <cell r="A1" t="str">
            <v>Министерство спорта Российской Федерации</v>
          </cell>
        </row>
      </sheetData>
      <sheetData sheetId="18">
        <row r="1">
          <cell r="A1" t="str">
            <v>Министерство спорта Российской Федерации</v>
          </cell>
        </row>
      </sheetData>
      <sheetData sheetId="19">
        <row r="1">
          <cell r="A1" t="str">
            <v>Министерство спорта Российской Федерации</v>
          </cell>
        </row>
      </sheetData>
      <sheetData sheetId="20">
        <row r="1">
          <cell r="A1" t="str">
            <v>Министерство спорта Российской Федерации</v>
          </cell>
        </row>
      </sheetData>
      <sheetData sheetId="21"/>
      <sheetData sheetId="22">
        <row r="1">
          <cell r="A1" t="str">
            <v>Министерство спорта Российской Федерации</v>
          </cell>
        </row>
      </sheetData>
      <sheetData sheetId="23">
        <row r="1">
          <cell r="A1" t="str">
            <v>Министерство спорта Российской Федерации</v>
          </cell>
        </row>
      </sheetData>
      <sheetData sheetId="24">
        <row r="1">
          <cell r="A1" t="str">
            <v>Министерство спорта Российской Федерации</v>
          </cell>
        </row>
      </sheetData>
      <sheetData sheetId="25">
        <row r="1">
          <cell r="A1" t="str">
            <v>Министерство спорта Российской Федерации</v>
          </cell>
        </row>
      </sheetData>
      <sheetData sheetId="26">
        <row r="1">
          <cell r="A1" t="str">
            <v>Министерство спорта Российской Федерации</v>
          </cell>
        </row>
      </sheetData>
      <sheetData sheetId="27">
        <row r="1">
          <cell r="A1" t="str">
            <v>Министерство спорта Российской Федерации</v>
          </cell>
        </row>
      </sheetData>
      <sheetData sheetId="28">
        <row r="1">
          <cell r="A1" t="str">
            <v>Министерство спорта Российской Федерации</v>
          </cell>
        </row>
      </sheetData>
      <sheetData sheetId="29">
        <row r="1">
          <cell r="A1" t="str">
            <v>Министерство спорта Российской Федерации</v>
          </cell>
        </row>
      </sheetData>
      <sheetData sheetId="30">
        <row r="2">
          <cell r="A2" t="str">
            <v>Правительство Омской области</v>
          </cell>
        </row>
      </sheetData>
      <sheetData sheetId="31">
        <row r="1">
          <cell r="A1" t="str">
            <v>Министерство спорта Российской Федерации</v>
          </cell>
        </row>
      </sheetData>
      <sheetData sheetId="32">
        <row r="1">
          <cell r="A1" t="str">
            <v>Министерство спорта Российской Федерации</v>
          </cell>
        </row>
      </sheetData>
      <sheetData sheetId="33">
        <row r="1">
          <cell r="A1" t="str">
            <v>Министерство спорта Российской Федерации</v>
          </cell>
        </row>
      </sheetData>
      <sheetData sheetId="34">
        <row r="1">
          <cell r="A1" t="str">
            <v>Министерство спорта Российской Федерации</v>
          </cell>
        </row>
      </sheetData>
      <sheetData sheetId="35">
        <row r="1">
          <cell r="A1" t="str">
            <v>Министерство спорта Российской Федерации</v>
          </cell>
        </row>
      </sheetData>
      <sheetData sheetId="36">
        <row r="1">
          <cell r="A1" t="str">
            <v>Министерство спорта Российской Федерации</v>
          </cell>
        </row>
      </sheetData>
      <sheetData sheetId="37">
        <row r="1">
          <cell r="A1" t="str">
            <v>Министерство спорта Российской Федерации</v>
          </cell>
        </row>
      </sheetData>
      <sheetData sheetId="38">
        <row r="1">
          <cell r="A1" t="str">
            <v>Министерство спорта Российской Федерации</v>
          </cell>
        </row>
      </sheetData>
      <sheetData sheetId="39">
        <row r="1">
          <cell r="A1" t="str">
            <v>Министерство спорта Российской Федерации</v>
          </cell>
        </row>
      </sheetData>
      <sheetData sheetId="40">
        <row r="1">
          <cell r="A1" t="str">
            <v>Министерство спорта Российской Федерации</v>
          </cell>
        </row>
      </sheetData>
      <sheetData sheetId="41">
        <row r="1">
          <cell r="A1" t="str">
            <v>Министерство спорта Российской Федерации</v>
          </cell>
        </row>
      </sheetData>
      <sheetData sheetId="42">
        <row r="1">
          <cell r="A1" t="str">
            <v>Министерство спорта Российской Федерации</v>
          </cell>
        </row>
      </sheetData>
      <sheetData sheetId="43">
        <row r="1">
          <cell r="A1" t="str">
            <v>Министерство спорта Российской Федерации</v>
          </cell>
        </row>
      </sheetData>
      <sheetData sheetId="44">
        <row r="1">
          <cell r="A1" t="str">
            <v>Министерство спорта Российской Федерации</v>
          </cell>
        </row>
      </sheetData>
      <sheetData sheetId="45">
        <row r="1">
          <cell r="A1" t="str">
            <v>Министерство спорта Российской Федерации</v>
          </cell>
        </row>
      </sheetData>
      <sheetData sheetId="46">
        <row r="1">
          <cell r="A1" t="str">
            <v>Министерство спорта Российской Федерации</v>
          </cell>
        </row>
      </sheetData>
      <sheetData sheetId="47">
        <row r="1">
          <cell r="A1" t="str">
            <v>Министерство спорта Российской Федерации</v>
          </cell>
        </row>
      </sheetData>
      <sheetData sheetId="48">
        <row r="1">
          <cell r="A1" t="str">
            <v>Министерство спорта Российской Федерации</v>
          </cell>
        </row>
      </sheetData>
      <sheetData sheetId="49">
        <row r="1">
          <cell r="A1" t="str">
            <v>Министерство спорта Российской Федерации</v>
          </cell>
        </row>
      </sheetData>
      <sheetData sheetId="50">
        <row r="1">
          <cell r="A1" t="str">
            <v>Министерство спорта Российской Федерации</v>
          </cell>
        </row>
      </sheetData>
      <sheetData sheetId="51">
        <row r="1">
          <cell r="A1" t="str">
            <v>Министерство спорта Российской Федерации</v>
          </cell>
        </row>
      </sheetData>
      <sheetData sheetId="52">
        <row r="1">
          <cell r="A1" t="str">
            <v>Министерство спорта Российской Федерации</v>
          </cell>
        </row>
      </sheetData>
      <sheetData sheetId="53">
        <row r="1">
          <cell r="A1" t="str">
            <v>Министерство спорта Российской Федерации</v>
          </cell>
        </row>
      </sheetData>
      <sheetData sheetId="54">
        <row r="1">
          <cell r="A1" t="str">
            <v>Министерство спорта Российской Федерации</v>
          </cell>
        </row>
      </sheetData>
      <sheetData sheetId="55">
        <row r="1">
          <cell r="A1" t="str">
            <v>Министерство спорта Российской Федерации</v>
          </cell>
        </row>
      </sheetData>
      <sheetData sheetId="56">
        <row r="1">
          <cell r="A1" t="str">
            <v>Министерство спорта Российской Федерации</v>
          </cell>
        </row>
      </sheetData>
      <sheetData sheetId="57">
        <row r="1">
          <cell r="A1" t="str">
            <v>Министерство спорта Российской Федерации</v>
          </cell>
        </row>
      </sheetData>
      <sheetData sheetId="58">
        <row r="1">
          <cell r="A1" t="str">
            <v>Министерство спорта Российской Федерации</v>
          </cell>
        </row>
      </sheetData>
      <sheetData sheetId="59">
        <row r="1">
          <cell r="A1" t="str">
            <v>Министерство спорта Российской Федерации</v>
          </cell>
        </row>
      </sheetData>
      <sheetData sheetId="60">
        <row r="1">
          <cell r="A1" t="str">
            <v>Министерство спорта Российской Федерации</v>
          </cell>
        </row>
      </sheetData>
      <sheetData sheetId="61">
        <row r="1">
          <cell r="A1" t="str">
            <v>Министерство спорта Российской Федерации</v>
          </cell>
        </row>
      </sheetData>
      <sheetData sheetId="62">
        <row r="1">
          <cell r="A1" t="str">
            <v>Министерство спорта Российской Федерации</v>
          </cell>
        </row>
      </sheetData>
      <sheetData sheetId="63">
        <row r="1">
          <cell r="A1" t="str">
            <v>Министерство спорта Российской Федерации</v>
          </cell>
        </row>
      </sheetData>
      <sheetData sheetId="64">
        <row r="1">
          <cell r="A1" t="str">
            <v>Министерство спорта Российской Федерации</v>
          </cell>
        </row>
      </sheetData>
      <sheetData sheetId="65">
        <row r="1">
          <cell r="A1" t="str">
            <v>Министерство спорта Российской Федерации</v>
          </cell>
        </row>
      </sheetData>
      <sheetData sheetId="66">
        <row r="1">
          <cell r="A1" t="str">
            <v>Министерство спорта Российской Федерации</v>
          </cell>
        </row>
      </sheetData>
      <sheetData sheetId="67">
        <row r="1">
          <cell r="A1" t="str">
            <v>Министерство спорта Российской Федерации</v>
          </cell>
        </row>
      </sheetData>
      <sheetData sheetId="68">
        <row r="1">
          <cell r="A1" t="str">
            <v>Министерство спорта Российской Федерации</v>
          </cell>
        </row>
      </sheetData>
      <sheetData sheetId="69">
        <row r="1">
          <cell r="A1" t="str">
            <v>Министерство спорта Российской Федерации</v>
          </cell>
        </row>
      </sheetData>
      <sheetData sheetId="70">
        <row r="1">
          <cell r="A1" t="str">
            <v>Министерство спорта Российской Федерации</v>
          </cell>
        </row>
      </sheetData>
      <sheetData sheetId="71"/>
      <sheetData sheetId="72">
        <row r="1">
          <cell r="A1" t="str">
            <v>Министерство спорта Российской Федерации</v>
          </cell>
        </row>
      </sheetData>
      <sheetData sheetId="73">
        <row r="1">
          <cell r="A1" t="str">
            <v>Министерство спорта Российской Федерации</v>
          </cell>
        </row>
      </sheetData>
      <sheetData sheetId="74">
        <row r="1">
          <cell r="A1" t="str">
            <v>Министерство спорта Российской Федерации</v>
          </cell>
        </row>
      </sheetData>
      <sheetData sheetId="75">
        <row r="1">
          <cell r="A1" t="str">
            <v>Министерство спорта Российской Федерации</v>
          </cell>
        </row>
      </sheetData>
      <sheetData sheetId="76">
        <row r="1">
          <cell r="A1" t="str">
            <v>Министерство спорта Российской Федерации</v>
          </cell>
        </row>
      </sheetData>
      <sheetData sheetId="77">
        <row r="1">
          <cell r="A1" t="str">
            <v>Министерство спорта Российской Федерации</v>
          </cell>
        </row>
      </sheetData>
      <sheetData sheetId="78">
        <row r="1">
          <cell r="A1" t="str">
            <v>Министерство спорта Российской Федерации</v>
          </cell>
        </row>
      </sheetData>
      <sheetData sheetId="79">
        <row r="1">
          <cell r="A1" t="str">
            <v>Министерство спорта Российской Федерации</v>
          </cell>
        </row>
      </sheetData>
      <sheetData sheetId="80">
        <row r="1">
          <cell r="A1" t="str">
            <v>Министерство спорта Российской Федерации</v>
          </cell>
        </row>
      </sheetData>
      <sheetData sheetId="81">
        <row r="1">
          <cell r="A1" t="str">
            <v>Министерство спорта Российской Федерации</v>
          </cell>
        </row>
      </sheetData>
      <sheetData sheetId="82">
        <row r="1">
          <cell r="A1" t="str">
            <v>Министерство спорта Российской Федерации</v>
          </cell>
        </row>
      </sheetData>
      <sheetData sheetId="83">
        <row r="1">
          <cell r="A1" t="str">
            <v>Министерство спорта Российской Федерации</v>
          </cell>
        </row>
      </sheetData>
      <sheetData sheetId="84">
        <row r="1">
          <cell r="A1" t="str">
            <v>Министерство спорта Российской Федерации</v>
          </cell>
        </row>
      </sheetData>
      <sheetData sheetId="85">
        <row r="1">
          <cell r="A1" t="str">
            <v>Министерство спорта Российской Федерации</v>
          </cell>
        </row>
      </sheetData>
      <sheetData sheetId="86">
        <row r="1">
          <cell r="A1" t="str">
            <v>Министерство спорта Российской Федерации</v>
          </cell>
        </row>
      </sheetData>
      <sheetData sheetId="87">
        <row r="1">
          <cell r="A1" t="str">
            <v>Министерство спорта Российской Федерации</v>
          </cell>
        </row>
      </sheetData>
      <sheetData sheetId="88">
        <row r="1">
          <cell r="A1" t="str">
            <v>Министерство спорта Российской Федерации</v>
          </cell>
        </row>
      </sheetData>
      <sheetData sheetId="89">
        <row r="1">
          <cell r="A1" t="str">
            <v>Министерство спорта Российской Федерации</v>
          </cell>
        </row>
      </sheetData>
      <sheetData sheetId="90">
        <row r="1">
          <cell r="A1" t="str">
            <v>Министерство спорта Российской Федерации</v>
          </cell>
        </row>
      </sheetData>
      <sheetData sheetId="91">
        <row r="1">
          <cell r="A1" t="str">
            <v>Министерство спорта Российской Федерации</v>
          </cell>
        </row>
      </sheetData>
      <sheetData sheetId="92">
        <row r="1">
          <cell r="A1" t="str">
            <v>Министерство спорта Российской Федерации</v>
          </cell>
        </row>
      </sheetData>
      <sheetData sheetId="93">
        <row r="1">
          <cell r="A1" t="str">
            <v>Министерство спорта Российской Федерации</v>
          </cell>
        </row>
      </sheetData>
      <sheetData sheetId="94">
        <row r="1">
          <cell r="A1" t="str">
            <v>Министерство спорта Российской Федерации</v>
          </cell>
        </row>
      </sheetData>
      <sheetData sheetId="95">
        <row r="1">
          <cell r="A1" t="str">
            <v>Министерство спорта Российской Федерации</v>
          </cell>
        </row>
      </sheetData>
      <sheetData sheetId="96">
        <row r="1">
          <cell r="A1" t="str">
            <v>Министерство спорта Российской Федерации</v>
          </cell>
        </row>
      </sheetData>
      <sheetData sheetId="97">
        <row r="1">
          <cell r="A1" t="str">
            <v>Министерство спорта Российской Федерации</v>
          </cell>
        </row>
      </sheetData>
      <sheetData sheetId="98">
        <row r="1">
          <cell r="A1" t="str">
            <v>Министерство спорта Российской Федерации</v>
          </cell>
        </row>
      </sheetData>
      <sheetData sheetId="99">
        <row r="1">
          <cell r="A1" t="str">
            <v>Министерство спорта Российской Федерации</v>
          </cell>
        </row>
      </sheetData>
      <sheetData sheetId="100">
        <row r="1">
          <cell r="A1" t="str">
            <v>Министерство спорта Российской Федерации</v>
          </cell>
        </row>
      </sheetData>
      <sheetData sheetId="101">
        <row r="1">
          <cell r="A1" t="str">
            <v>Министерство спорта Российской Федерации</v>
          </cell>
        </row>
      </sheetData>
      <sheetData sheetId="102">
        <row r="1">
          <cell r="A1" t="str">
            <v>Министерство спорта Российской Федерации</v>
          </cell>
        </row>
      </sheetData>
      <sheetData sheetId="103">
        <row r="1">
          <cell r="A1" t="str">
            <v>Министерство спорта Российской Федерации</v>
          </cell>
        </row>
      </sheetData>
      <sheetData sheetId="104">
        <row r="1">
          <cell r="A1" t="str">
            <v>Министерство спорта Российской Федерации</v>
          </cell>
        </row>
      </sheetData>
      <sheetData sheetId="105">
        <row r="1">
          <cell r="A1" t="str">
            <v>Министерство спорта Российской Федерации</v>
          </cell>
        </row>
      </sheetData>
      <sheetData sheetId="106">
        <row r="1">
          <cell r="A1" t="str">
            <v>Министерство спорта Российской Федерации</v>
          </cell>
        </row>
      </sheetData>
      <sheetData sheetId="107">
        <row r="1">
          <cell r="A1" t="str">
            <v>Министерство спорта Российской Федерации</v>
          </cell>
        </row>
      </sheetData>
      <sheetData sheetId="108">
        <row r="1">
          <cell r="A1" t="str">
            <v>Министерство спорта Российской Федерации</v>
          </cell>
        </row>
      </sheetData>
      <sheetData sheetId="109">
        <row r="1">
          <cell r="A1" t="str">
            <v>Министерство спорта Российской Федерации</v>
          </cell>
        </row>
      </sheetData>
      <sheetData sheetId="110">
        <row r="1">
          <cell r="A1" t="str">
            <v>Министерство спорта Российской Федерации</v>
          </cell>
        </row>
      </sheetData>
      <sheetData sheetId="111">
        <row r="1">
          <cell r="A1" t="str">
            <v>Министерство спорта Российской Федерации</v>
          </cell>
        </row>
      </sheetData>
      <sheetData sheetId="112">
        <row r="1">
          <cell r="A1" t="str">
            <v>Министерство спорта Российской Федерации</v>
          </cell>
        </row>
      </sheetData>
      <sheetData sheetId="113">
        <row r="1">
          <cell r="A1" t="str">
            <v>Министерство спорта Российской Федерации</v>
          </cell>
        </row>
      </sheetData>
      <sheetData sheetId="114">
        <row r="1">
          <cell r="A1" t="str">
            <v>Министерство спорта Российской Федерации</v>
          </cell>
        </row>
      </sheetData>
      <sheetData sheetId="115">
        <row r="1">
          <cell r="A1" t="str">
            <v>Министерство спорта Российской Федерации</v>
          </cell>
        </row>
      </sheetData>
      <sheetData sheetId="116">
        <row r="1">
          <cell r="A1" t="str">
            <v>Министерство спорта Российской Федерации</v>
          </cell>
        </row>
      </sheetData>
      <sheetData sheetId="117">
        <row r="1">
          <cell r="A1" t="str">
            <v>Министерство спорта Российской Федерации</v>
          </cell>
        </row>
      </sheetData>
      <sheetData sheetId="118">
        <row r="1">
          <cell r="A1" t="str">
            <v>Министерство спорта Российской Федерации</v>
          </cell>
        </row>
      </sheetData>
      <sheetData sheetId="119">
        <row r="1">
          <cell r="A1" t="str">
            <v>Министерство спорта Российской Федерации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B599A-70B6-45DF-9975-272607B8DEAF}">
  <sheetPr>
    <tabColor rgb="FF00B050"/>
    <pageSetUpPr fitToPage="1"/>
  </sheetPr>
  <dimension ref="A1:N67"/>
  <sheetViews>
    <sheetView tabSelected="1" view="pageBreakPreview" topLeftCell="A34" zoomScale="80" zoomScaleNormal="100" zoomScaleSheetLayoutView="80" workbookViewId="0">
      <selection activeCell="L49" sqref="L49:L50"/>
    </sheetView>
  </sheetViews>
  <sheetFormatPr defaultColWidth="9.1796875" defaultRowHeight="13" x14ac:dyDescent="0.25"/>
  <cols>
    <col min="1" max="1" width="7" style="1" customWidth="1"/>
    <col min="2" max="2" width="7" style="100" customWidth="1"/>
    <col min="3" max="3" width="13.1796875" style="100" customWidth="1"/>
    <col min="4" max="4" width="25.26953125" style="1" customWidth="1"/>
    <col min="5" max="5" width="11.08984375" style="1" customWidth="1"/>
    <col min="6" max="6" width="7.7265625" style="1" customWidth="1"/>
    <col min="7" max="7" width="30.26953125" style="1" customWidth="1"/>
    <col min="8" max="8" width="10.453125" style="1" customWidth="1"/>
    <col min="9" max="9" width="9.81640625" style="1" customWidth="1"/>
    <col min="10" max="10" width="12.26953125" style="1" customWidth="1"/>
    <col min="11" max="11" width="10.453125" style="1" customWidth="1"/>
    <col min="12" max="12" width="11.54296875" style="1" customWidth="1"/>
    <col min="13" max="13" width="13.7265625" style="1" customWidth="1"/>
    <col min="14" max="16384" width="9.1796875" style="1"/>
  </cols>
  <sheetData>
    <row r="1" spans="1:13" ht="15.75" customHeight="1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5.75" customHeight="1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8.5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8.5" x14ac:dyDescent="0.25">
      <c r="A4" s="270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</row>
    <row r="5" spans="1:13" ht="18.5" x14ac:dyDescent="0.25">
      <c r="A5" s="270" t="s">
        <v>87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ht="5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3" customFormat="1" ht="28.5" x14ac:dyDescent="0.25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</row>
    <row r="8" spans="1:13" s="3" customFormat="1" ht="18" customHeight="1" x14ac:dyDescent="0.25">
      <c r="A8" s="272" t="s">
        <v>6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3" s="3" customFormat="1" ht="4.5" customHeight="1" thickBot="1" x14ac:dyDescent="0.3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</row>
    <row r="10" spans="1:13" ht="20.25" customHeight="1" thickTop="1" x14ac:dyDescent="0.25">
      <c r="A10" s="273" t="s">
        <v>100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5"/>
    </row>
    <row r="11" spans="1:13" ht="18" customHeight="1" x14ac:dyDescent="0.25">
      <c r="A11" s="276" t="s">
        <v>88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8"/>
    </row>
    <row r="12" spans="1:13" ht="19.5" customHeight="1" x14ac:dyDescent="0.25">
      <c r="A12" s="276" t="s">
        <v>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8"/>
    </row>
    <row r="13" spans="1:13" ht="15.7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4.5" x14ac:dyDescent="0.3">
      <c r="A14" s="7" t="s">
        <v>9</v>
      </c>
      <c r="B14" s="8"/>
      <c r="C14" s="8"/>
      <c r="D14" s="9"/>
      <c r="E14" s="10"/>
      <c r="F14" s="10"/>
      <c r="G14" s="11" t="s">
        <v>96</v>
      </c>
      <c r="H14" s="10"/>
      <c r="I14" s="10"/>
      <c r="J14" s="205"/>
      <c r="K14" s="205"/>
      <c r="L14" s="205"/>
      <c r="M14" s="15" t="s">
        <v>89</v>
      </c>
    </row>
    <row r="15" spans="1:13" ht="14.5" x14ac:dyDescent="0.25">
      <c r="A15" s="16" t="s">
        <v>90</v>
      </c>
      <c r="B15" s="17"/>
      <c r="C15" s="17"/>
      <c r="D15" s="18"/>
      <c r="E15" s="18"/>
      <c r="F15" s="18"/>
      <c r="G15" s="19" t="s">
        <v>97</v>
      </c>
      <c r="H15" s="18"/>
      <c r="I15" s="18"/>
      <c r="J15" s="206"/>
      <c r="K15" s="206"/>
      <c r="L15" s="206"/>
      <c r="M15" s="15" t="s">
        <v>14</v>
      </c>
    </row>
    <row r="16" spans="1:13" ht="14.5" x14ac:dyDescent="0.25">
      <c r="A16" s="267" t="s">
        <v>15</v>
      </c>
      <c r="B16" s="268"/>
      <c r="C16" s="268"/>
      <c r="D16" s="268"/>
      <c r="E16" s="268"/>
      <c r="F16" s="268"/>
      <c r="G16" s="269"/>
      <c r="H16" s="23" t="s">
        <v>16</v>
      </c>
      <c r="I16" s="24"/>
      <c r="J16" s="24"/>
      <c r="K16" s="24"/>
      <c r="L16" s="24"/>
      <c r="M16" s="25"/>
    </row>
    <row r="17" spans="1:13" ht="14.5" x14ac:dyDescent="0.35">
      <c r="A17" s="26" t="s">
        <v>17</v>
      </c>
      <c r="B17" s="27"/>
      <c r="C17" s="27"/>
      <c r="D17" s="28"/>
      <c r="E17" s="29"/>
      <c r="F17" s="28"/>
      <c r="G17" s="30" t="s">
        <v>18</v>
      </c>
      <c r="H17" s="31" t="s">
        <v>19</v>
      </c>
      <c r="I17" s="29"/>
      <c r="J17" s="32"/>
      <c r="K17" s="32"/>
      <c r="L17" s="32"/>
      <c r="M17" s="34" t="s">
        <v>20</v>
      </c>
    </row>
    <row r="18" spans="1:13" ht="14.5" x14ac:dyDescent="0.35">
      <c r="A18" s="26" t="s">
        <v>21</v>
      </c>
      <c r="B18" s="27"/>
      <c r="C18" s="27"/>
      <c r="D18" s="32"/>
      <c r="E18" s="29"/>
      <c r="F18" s="28"/>
      <c r="G18" s="30" t="s">
        <v>22</v>
      </c>
      <c r="H18" s="244" t="s">
        <v>23</v>
      </c>
      <c r="I18" s="29"/>
      <c r="J18" s="32"/>
      <c r="K18" s="32"/>
      <c r="L18" s="32"/>
      <c r="M18" s="34" t="s">
        <v>24</v>
      </c>
    </row>
    <row r="19" spans="1:13" ht="14.5" x14ac:dyDescent="0.25">
      <c r="A19" s="26" t="s">
        <v>25</v>
      </c>
      <c r="B19" s="27"/>
      <c r="C19" s="27"/>
      <c r="D19" s="32"/>
      <c r="E19" s="29"/>
      <c r="F19" s="28"/>
      <c r="G19" s="35" t="s">
        <v>26</v>
      </c>
      <c r="H19" s="28" t="s">
        <v>27</v>
      </c>
      <c r="I19" s="29"/>
      <c r="J19" s="32"/>
      <c r="K19" s="32"/>
      <c r="L19" s="32"/>
      <c r="M19" s="37" t="s">
        <v>44</v>
      </c>
    </row>
    <row r="20" spans="1:13" ht="14.5" x14ac:dyDescent="0.35">
      <c r="A20" s="26" t="s">
        <v>29</v>
      </c>
      <c r="B20" s="38"/>
      <c r="C20" s="38"/>
      <c r="D20" s="39"/>
      <c r="E20" s="39"/>
      <c r="F20" s="39"/>
      <c r="G20" s="30" t="s">
        <v>30</v>
      </c>
      <c r="H20" s="28" t="s">
        <v>31</v>
      </c>
      <c r="I20" s="29"/>
      <c r="J20" s="32"/>
      <c r="K20" s="32"/>
      <c r="L20" s="32"/>
      <c r="M20" s="37">
        <v>4</v>
      </c>
    </row>
    <row r="21" spans="1:13" ht="15" thickBot="1" x14ac:dyDescent="0.3">
      <c r="A21" s="207"/>
      <c r="B21" s="208"/>
      <c r="C21" s="208"/>
      <c r="D21" s="209"/>
      <c r="E21" s="209"/>
      <c r="F21" s="209"/>
      <c r="G21" s="210"/>
      <c r="H21" s="211" t="s">
        <v>91</v>
      </c>
      <c r="I21" s="212"/>
      <c r="J21" s="213"/>
      <c r="K21" s="213"/>
      <c r="L21" s="213"/>
      <c r="M21" s="214">
        <v>2</v>
      </c>
    </row>
    <row r="22" spans="1:13" ht="14" thickTop="1" thickBot="1" x14ac:dyDescent="0.3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3"/>
    </row>
    <row r="23" spans="1:13" s="44" customFormat="1" ht="20.25" customHeight="1" thickTop="1" x14ac:dyDescent="0.25">
      <c r="A23" s="281" t="s">
        <v>32</v>
      </c>
      <c r="B23" s="283" t="s">
        <v>33</v>
      </c>
      <c r="C23" s="283" t="s">
        <v>34</v>
      </c>
      <c r="D23" s="283" t="s">
        <v>35</v>
      </c>
      <c r="E23" s="283" t="s">
        <v>36</v>
      </c>
      <c r="F23" s="283" t="s">
        <v>37</v>
      </c>
      <c r="G23" s="285" t="s">
        <v>38</v>
      </c>
      <c r="H23" s="287" t="s">
        <v>92</v>
      </c>
      <c r="I23" s="288"/>
      <c r="J23" s="285" t="s">
        <v>40</v>
      </c>
      <c r="K23" s="283" t="s">
        <v>41</v>
      </c>
      <c r="L23" s="289" t="s">
        <v>42</v>
      </c>
      <c r="M23" s="279" t="s">
        <v>43</v>
      </c>
    </row>
    <row r="24" spans="1:13" s="44" customFormat="1" ht="17.25" customHeight="1" thickBot="1" x14ac:dyDescent="0.3">
      <c r="A24" s="282"/>
      <c r="B24" s="284"/>
      <c r="C24" s="284"/>
      <c r="D24" s="284"/>
      <c r="E24" s="284"/>
      <c r="F24" s="284"/>
      <c r="G24" s="286"/>
      <c r="H24" s="215" t="s">
        <v>93</v>
      </c>
      <c r="I24" s="45" t="s">
        <v>94</v>
      </c>
      <c r="J24" s="286"/>
      <c r="K24" s="284"/>
      <c r="L24" s="290"/>
      <c r="M24" s="280"/>
    </row>
    <row r="25" spans="1:13" s="221" customFormat="1" ht="19.5" customHeight="1" thickTop="1" x14ac:dyDescent="0.25">
      <c r="A25" s="266">
        <v>1</v>
      </c>
      <c r="B25" s="216">
        <v>108</v>
      </c>
      <c r="C25" s="217">
        <f>VLOOKUP(B25,[1]список!Print_Area,3)</f>
        <v>10096881762</v>
      </c>
      <c r="D25" s="217" t="str">
        <f>VLOOKUP(B25,[1]список!Print_Area,2)</f>
        <v>ЗАИКА София</v>
      </c>
      <c r="E25" s="218">
        <f>VLOOKUP(B25,[1]список!Print_Area,4)</f>
        <v>38989</v>
      </c>
      <c r="F25" s="217" t="str">
        <f>VLOOKUP(B25,[1]список!Print_Area,5)</f>
        <v>КМС</v>
      </c>
      <c r="G25" s="245" t="str">
        <f>VLOOKUP(B25,[1]список!Print_Area,6)</f>
        <v>Москва</v>
      </c>
      <c r="H25" s="260">
        <v>7.9234953703703705E-4</v>
      </c>
      <c r="I25" s="260">
        <v>8.0113425925925925E-4</v>
      </c>
      <c r="J25" s="257">
        <f>H25+I25</f>
        <v>1.5934837962962964E-3</v>
      </c>
      <c r="K25" s="263">
        <f>0.083334/(J25/1)</f>
        <v>52.296735111892325</v>
      </c>
      <c r="L25" s="292"/>
      <c r="M25" s="220"/>
    </row>
    <row r="26" spans="1:13" s="221" customFormat="1" ht="19.5" customHeight="1" x14ac:dyDescent="0.25">
      <c r="A26" s="262"/>
      <c r="B26" s="71">
        <v>110</v>
      </c>
      <c r="C26" s="66">
        <f>VLOOKUP(B26,[1]список!Print_Area,3)</f>
        <v>10094893363</v>
      </c>
      <c r="D26" s="66" t="str">
        <f>VLOOKUP(B26,[1]список!Print_Area,2)</f>
        <v>СЕМЕНЮК Яна</v>
      </c>
      <c r="E26" s="67">
        <f>VLOOKUP(B26,[1]список!Print_Area,4)</f>
        <v>38783</v>
      </c>
      <c r="F26" s="66" t="str">
        <f>VLOOKUP(B26,[1]список!Print_Area,5)</f>
        <v>КМС</v>
      </c>
      <c r="G26" s="68" t="str">
        <f>VLOOKUP(B26,[1]список!Print_Area,6)</f>
        <v>Москва</v>
      </c>
      <c r="H26" s="259"/>
      <c r="I26" s="259"/>
      <c r="J26" s="256"/>
      <c r="K26" s="264"/>
      <c r="L26" s="293"/>
      <c r="M26" s="223"/>
    </row>
    <row r="27" spans="1:13" s="221" customFormat="1" ht="19.5" customHeight="1" x14ac:dyDescent="0.25">
      <c r="A27" s="261">
        <v>2</v>
      </c>
      <c r="B27" s="230">
        <v>109</v>
      </c>
      <c r="C27" s="217">
        <f>VLOOKUP(B27,[1]список!Print_Area,3)</f>
        <v>10089461161</v>
      </c>
      <c r="D27" s="217" t="str">
        <f>VLOOKUP(B27,[1]список!Print_Area,2)</f>
        <v>НОВИКОВА Софья</v>
      </c>
      <c r="E27" s="218">
        <f>VLOOKUP(B27,[1]список!Print_Area,4)</f>
        <v>38988</v>
      </c>
      <c r="F27" s="217" t="str">
        <f>VLOOKUP(B27,[1]список!Print_Area,5)</f>
        <v>МС</v>
      </c>
      <c r="G27" s="219" t="str">
        <f>VLOOKUP(B27,[1]список!Print_Area,6)</f>
        <v>Москва</v>
      </c>
      <c r="H27" s="258">
        <v>8.0281250000000003E-4</v>
      </c>
      <c r="I27" s="258">
        <v>7.9164351851851846E-4</v>
      </c>
      <c r="J27" s="255">
        <f>H27+I27</f>
        <v>1.5944560185185185E-3</v>
      </c>
      <c r="K27" s="265">
        <f>0.083334/(J27/1)</f>
        <v>52.264847090250512</v>
      </c>
      <c r="L27" s="294"/>
      <c r="M27" s="227"/>
    </row>
    <row r="28" spans="1:13" s="221" customFormat="1" ht="19.5" customHeight="1" x14ac:dyDescent="0.25">
      <c r="A28" s="262"/>
      <c r="B28" s="71">
        <v>115</v>
      </c>
      <c r="C28" s="66">
        <f>VLOOKUP(B28,[1]список!Print_Area,3)</f>
        <v>10131543502</v>
      </c>
      <c r="D28" s="66" t="str">
        <f>VLOOKUP(B28,[1]список!Print_Area,2)</f>
        <v>СОЛОЗОБОВА Вероника</v>
      </c>
      <c r="E28" s="67">
        <f>VLOOKUP(B28,[1]список!Print_Area,4)</f>
        <v>39647</v>
      </c>
      <c r="F28" s="66" t="str">
        <f>VLOOKUP(B28,[1]список!Print_Area,5)</f>
        <v>КМС</v>
      </c>
      <c r="G28" s="68" t="str">
        <f>VLOOKUP(B28,[1]список!Print_Area,6)</f>
        <v>Москва</v>
      </c>
      <c r="H28" s="259"/>
      <c r="I28" s="259"/>
      <c r="J28" s="256"/>
      <c r="K28" s="264"/>
      <c r="L28" s="294"/>
      <c r="M28" s="223"/>
    </row>
    <row r="29" spans="1:13" s="221" customFormat="1" ht="19.5" customHeight="1" x14ac:dyDescent="0.25">
      <c r="A29" s="261">
        <v>3</v>
      </c>
      <c r="B29" s="229">
        <v>101</v>
      </c>
      <c r="C29" s="217">
        <f>VLOOKUP(B29,[1]список!Print_Area,3)</f>
        <v>10090420653</v>
      </c>
      <c r="D29" s="217" t="str">
        <f>VLOOKUP(B29,[1]список!Print_Area,2)</f>
        <v>ИМИНОВА Камила</v>
      </c>
      <c r="E29" s="218">
        <f>VLOOKUP(B29,[1]список!Print_Area,4)</f>
        <v>38763</v>
      </c>
      <c r="F29" s="217" t="str">
        <f>VLOOKUP(B29,[1]список!Print_Area,5)</f>
        <v>КМС</v>
      </c>
      <c r="G29" s="219" t="str">
        <f>VLOOKUP(B29,[1]список!Print_Area,6)</f>
        <v>Санкт-Петербург</v>
      </c>
      <c r="H29" s="258">
        <v>8.1296296296296292E-4</v>
      </c>
      <c r="I29" s="258">
        <v>8.2729166666666671E-4</v>
      </c>
      <c r="J29" s="255">
        <f>H29+I29</f>
        <v>1.6402546296296295E-3</v>
      </c>
      <c r="K29" s="265">
        <f>0.083334/(J29/1)</f>
        <v>50.805526468056286</v>
      </c>
      <c r="L29" s="295"/>
      <c r="M29" s="227"/>
    </row>
    <row r="30" spans="1:13" s="221" customFormat="1" ht="19.5" customHeight="1" x14ac:dyDescent="0.25">
      <c r="A30" s="262"/>
      <c r="B30" s="71">
        <v>100</v>
      </c>
      <c r="C30" s="66">
        <f>VLOOKUP(B30,[1]список!Print_Area,3)</f>
        <v>10091971239</v>
      </c>
      <c r="D30" s="66" t="str">
        <f>VLOOKUP(B30,[1]список!Print_Area,2)</f>
        <v>ГУЦА Дарья</v>
      </c>
      <c r="E30" s="67">
        <f>VLOOKUP(B30,[1]список!Print_Area,4)</f>
        <v>38975</v>
      </c>
      <c r="F30" s="66" t="str">
        <f>VLOOKUP(B30,[1]список!Print_Area,5)</f>
        <v>КМС</v>
      </c>
      <c r="G30" s="68" t="str">
        <f>VLOOKUP(B30,[1]список!Print_Area,6)</f>
        <v>Санкт-Петербург</v>
      </c>
      <c r="H30" s="259"/>
      <c r="I30" s="259"/>
      <c r="J30" s="256"/>
      <c r="K30" s="264"/>
      <c r="L30" s="296"/>
      <c r="M30" s="223"/>
    </row>
    <row r="31" spans="1:13" s="221" customFormat="1" ht="19.5" customHeight="1" x14ac:dyDescent="0.25">
      <c r="A31" s="261">
        <v>4</v>
      </c>
      <c r="B31" s="228">
        <v>97</v>
      </c>
      <c r="C31" s="217">
        <f>VLOOKUP(B31,[1]список!Print_Area,3)</f>
        <v>10137422207</v>
      </c>
      <c r="D31" s="217" t="str">
        <f>VLOOKUP(B31,[1]список!Print_Area,2)</f>
        <v>БЕЛЯЕВА Мария</v>
      </c>
      <c r="E31" s="218">
        <f>VLOOKUP(B31,[1]список!Print_Area,4)</f>
        <v>39866</v>
      </c>
      <c r="F31" s="217" t="str">
        <f>VLOOKUP(B31,[1]список!Print_Area,5)</f>
        <v>КМС</v>
      </c>
      <c r="G31" s="219" t="str">
        <f>VLOOKUP(B31,[1]список!Print_Area,6)</f>
        <v>Санкт-Петербург</v>
      </c>
      <c r="H31" s="258">
        <v>8.2528935185185179E-4</v>
      </c>
      <c r="I31" s="258">
        <v>8.3611111111111115E-4</v>
      </c>
      <c r="J31" s="255">
        <f>H31+I31</f>
        <v>1.661400462962963E-3</v>
      </c>
      <c r="K31" s="265">
        <f>0.083334/(J31/1)</f>
        <v>50.158888153540701</v>
      </c>
      <c r="L31" s="295"/>
      <c r="M31" s="227"/>
    </row>
    <row r="32" spans="1:13" s="221" customFormat="1" ht="19.5" customHeight="1" x14ac:dyDescent="0.25">
      <c r="A32" s="262"/>
      <c r="B32" s="71">
        <v>96</v>
      </c>
      <c r="C32" s="66">
        <f>VLOOKUP(B32,[1]список!Print_Area,3)</f>
        <v>10090053164</v>
      </c>
      <c r="D32" s="66" t="str">
        <f>VLOOKUP(B32,[1]список!Print_Area,2)</f>
        <v>КЛИМЕНКО Эвелина</v>
      </c>
      <c r="E32" s="67">
        <f>VLOOKUP(B32,[1]список!Print_Area,4)</f>
        <v>39217</v>
      </c>
      <c r="F32" s="66" t="str">
        <f>VLOOKUP(B32,[1]список!Print_Area,5)</f>
        <v>КМС</v>
      </c>
      <c r="G32" s="68" t="str">
        <f>VLOOKUP(B32,[1]список!Print_Area,6)</f>
        <v>Санкт-Петербург</v>
      </c>
      <c r="H32" s="259"/>
      <c r="I32" s="259"/>
      <c r="J32" s="256"/>
      <c r="K32" s="264"/>
      <c r="L32" s="296"/>
      <c r="M32" s="223"/>
    </row>
    <row r="33" spans="1:13" s="221" customFormat="1" ht="19.5" customHeight="1" x14ac:dyDescent="0.25">
      <c r="A33" s="261">
        <v>5</v>
      </c>
      <c r="B33" s="229">
        <v>106</v>
      </c>
      <c r="C33" s="217">
        <f>VLOOKUP(B33,[1]список!Print_Area,3)</f>
        <v>10100041841</v>
      </c>
      <c r="D33" s="217" t="str">
        <f>VLOOKUP(B33,[1]список!Print_Area,2)</f>
        <v>ВАСИЛЕНКО Владислава</v>
      </c>
      <c r="E33" s="218">
        <f>VLOOKUP(B33,[1]список!Print_Area,4)</f>
        <v>39082</v>
      </c>
      <c r="F33" s="217" t="str">
        <f>VLOOKUP(B33,[1]список!Print_Area,5)</f>
        <v>КМС</v>
      </c>
      <c r="G33" s="219" t="str">
        <f>VLOOKUP(B33,[1]список!Print_Area,6)</f>
        <v>Тульская обл.</v>
      </c>
      <c r="H33" s="258">
        <v>8.4310185185185182E-4</v>
      </c>
      <c r="I33" s="258">
        <v>8.2579861111111103E-4</v>
      </c>
      <c r="J33" s="255">
        <f>H33+I33</f>
        <v>1.6689004629629627E-3</v>
      </c>
      <c r="K33" s="265">
        <f>0.083334/(J33/1)</f>
        <v>49.933475272724763</v>
      </c>
      <c r="L33" s="295"/>
      <c r="M33" s="227"/>
    </row>
    <row r="34" spans="1:13" s="221" customFormat="1" ht="19.5" customHeight="1" x14ac:dyDescent="0.25">
      <c r="A34" s="262"/>
      <c r="B34" s="71">
        <v>107</v>
      </c>
      <c r="C34" s="66">
        <f>VLOOKUP(B34,[1]список!Print_Area,3)</f>
        <v>10090442679</v>
      </c>
      <c r="D34" s="66" t="str">
        <f>VLOOKUP(B34,[1]список!Print_Area,2)</f>
        <v>БЕССОНОВА София</v>
      </c>
      <c r="E34" s="67">
        <f>VLOOKUP(B34,[1]список!Print_Area,4)</f>
        <v>38772</v>
      </c>
      <c r="F34" s="66" t="str">
        <f>VLOOKUP(B34,[1]список!Print_Area,5)</f>
        <v>КМС</v>
      </c>
      <c r="G34" s="68" t="str">
        <f>VLOOKUP(B34,[1]список!Print_Area,6)</f>
        <v>Тульская обл.</v>
      </c>
      <c r="H34" s="259"/>
      <c r="I34" s="259"/>
      <c r="J34" s="256"/>
      <c r="K34" s="264"/>
      <c r="L34" s="296"/>
      <c r="M34" s="223"/>
    </row>
    <row r="35" spans="1:13" s="221" customFormat="1" ht="19.5" customHeight="1" x14ac:dyDescent="0.25">
      <c r="A35" s="261">
        <v>6</v>
      </c>
      <c r="B35" s="228">
        <v>92</v>
      </c>
      <c r="C35" s="217">
        <f>VLOOKUP(B35,[1]список!Print_Area,3)</f>
        <v>10105526785</v>
      </c>
      <c r="D35" s="217" t="str">
        <f>VLOOKUP(B35,[1]список!Print_Area,2)</f>
        <v>КАСИМОВА Виолетта</v>
      </c>
      <c r="E35" s="218">
        <f>VLOOKUP(B35,[1]список!Print_Area,4)</f>
        <v>39379</v>
      </c>
      <c r="F35" s="217" t="str">
        <f>VLOOKUP(B35,[1]список!Print_Area,5)</f>
        <v>КМС</v>
      </c>
      <c r="G35" s="219" t="str">
        <f>VLOOKUP(B35,[1]список!Print_Area,6)</f>
        <v>Санкт-Петербург</v>
      </c>
      <c r="H35" s="258">
        <v>8.4671296296296307E-4</v>
      </c>
      <c r="I35" s="258">
        <v>8.4460648148148145E-4</v>
      </c>
      <c r="J35" s="255">
        <f>H35+I35</f>
        <v>1.6913194444444445E-3</v>
      </c>
      <c r="K35" s="265">
        <f>0.083334/(J35/1)</f>
        <v>49.271591049065904</v>
      </c>
      <c r="L35" s="294"/>
      <c r="M35" s="227"/>
    </row>
    <row r="36" spans="1:13" s="221" customFormat="1" ht="19.5" customHeight="1" x14ac:dyDescent="0.25">
      <c r="A36" s="262"/>
      <c r="B36" s="71">
        <v>93</v>
      </c>
      <c r="C36" s="66">
        <f>VLOOKUP(B36,[1]список!Print_Area,3)</f>
        <v>10123783704</v>
      </c>
      <c r="D36" s="66" t="str">
        <f>VLOOKUP(B36,[1]список!Print_Area,2)</f>
        <v>ТАДЖИЕВА Алина</v>
      </c>
      <c r="E36" s="67">
        <f>VLOOKUP(B36,[1]список!Print_Area,4)</f>
        <v>39323</v>
      </c>
      <c r="F36" s="66" t="str">
        <f>VLOOKUP(B36,[1]список!Print_Area,5)</f>
        <v>КМС</v>
      </c>
      <c r="G36" s="68" t="str">
        <f>VLOOKUP(B36,[1]список!Print_Area,6)</f>
        <v>Санкт-Петербург</v>
      </c>
      <c r="H36" s="259"/>
      <c r="I36" s="259"/>
      <c r="J36" s="256"/>
      <c r="K36" s="264"/>
      <c r="L36" s="294"/>
      <c r="M36" s="223"/>
    </row>
    <row r="37" spans="1:13" s="221" customFormat="1" ht="19.5" customHeight="1" x14ac:dyDescent="0.25">
      <c r="A37" s="261">
        <v>7</v>
      </c>
      <c r="B37" s="224">
        <v>113</v>
      </c>
      <c r="C37" s="217">
        <f>VLOOKUP(B37,[1]список!Print_Area,3)</f>
        <v>10107167806</v>
      </c>
      <c r="D37" s="217" t="s">
        <v>99</v>
      </c>
      <c r="E37" s="218">
        <f>VLOOKUP(B37,[1]список!Print_Area,4)</f>
        <v>38784</v>
      </c>
      <c r="F37" s="217" t="str">
        <f>VLOOKUP(B37,[1]список!Print_Area,5)</f>
        <v>КМС</v>
      </c>
      <c r="G37" s="219" t="str">
        <f>VLOOKUP(B37,[1]список!Print_Area,6)</f>
        <v>Москва</v>
      </c>
      <c r="H37" s="258">
        <v>8.4890046296296308E-4</v>
      </c>
      <c r="I37" s="258">
        <v>8.6640046296296291E-4</v>
      </c>
      <c r="J37" s="255">
        <f>H37+I37</f>
        <v>1.7153009259259261E-3</v>
      </c>
      <c r="K37" s="265">
        <f>0.083334/(J37/1)</f>
        <v>48.58272897801649</v>
      </c>
      <c r="L37" s="291"/>
      <c r="M37" s="227"/>
    </row>
    <row r="38" spans="1:13" s="221" customFormat="1" ht="19.5" customHeight="1" x14ac:dyDescent="0.25">
      <c r="A38" s="262"/>
      <c r="B38" s="71">
        <v>112</v>
      </c>
      <c r="C38" s="66">
        <f>VLOOKUP(B38,[1]список!Print_Area,3)</f>
        <v>10120565122</v>
      </c>
      <c r="D38" s="66" t="str">
        <f>VLOOKUP(B38,[1]список!Print_Area,2)</f>
        <v>ТОЛСТИКОВА Екатерина</v>
      </c>
      <c r="E38" s="67">
        <f>VLOOKUP(B38,[1]список!Print_Area,4)</f>
        <v>38778</v>
      </c>
      <c r="F38" s="66" t="str">
        <f>VLOOKUP(B38,[1]список!Print_Area,5)</f>
        <v>КМС</v>
      </c>
      <c r="G38" s="68" t="str">
        <f>VLOOKUP(B38,[1]список!Print_Area,6)</f>
        <v>Москва</v>
      </c>
      <c r="H38" s="259"/>
      <c r="I38" s="259"/>
      <c r="J38" s="256"/>
      <c r="K38" s="264"/>
      <c r="L38" s="291"/>
      <c r="M38" s="223"/>
    </row>
    <row r="39" spans="1:13" s="221" customFormat="1" ht="19.5" customHeight="1" x14ac:dyDescent="0.25">
      <c r="A39" s="261">
        <v>8</v>
      </c>
      <c r="B39" s="224">
        <v>95</v>
      </c>
      <c r="C39" s="217">
        <f>VLOOKUP(B39,[1]список!Print_Area,3)</f>
        <v>10111058920</v>
      </c>
      <c r="D39" s="217" t="str">
        <f>VLOOKUP(B39,[1]список!Print_Area,2)</f>
        <v>ЖЕЛОНКИНА Софья</v>
      </c>
      <c r="E39" s="218">
        <f>VLOOKUP(B39,[1]список!Print_Area,4)</f>
        <v>38947</v>
      </c>
      <c r="F39" s="217" t="str">
        <f>VLOOKUP(B39,[1]список!Print_Area,5)</f>
        <v>КМС</v>
      </c>
      <c r="G39" s="219" t="str">
        <f>VLOOKUP(B39,[1]список!Print_Area,6)</f>
        <v>Санкт-Петербург</v>
      </c>
      <c r="H39" s="258">
        <v>8.7067129629629636E-4</v>
      </c>
      <c r="I39" s="258">
        <v>8.6651620370370387E-4</v>
      </c>
      <c r="J39" s="255">
        <f>H39+I39</f>
        <v>1.7371875000000002E-3</v>
      </c>
      <c r="K39" s="265">
        <f>0.083334/(J39/1)</f>
        <v>47.970642201834856</v>
      </c>
      <c r="L39" s="291"/>
      <c r="M39" s="227"/>
    </row>
    <row r="40" spans="1:13" s="221" customFormat="1" ht="19.5" customHeight="1" x14ac:dyDescent="0.25">
      <c r="A40" s="262"/>
      <c r="B40" s="71">
        <v>90</v>
      </c>
      <c r="C40" s="66">
        <f>VLOOKUP(B40,[1]список!Print_Area,3)</f>
        <v>10111016480</v>
      </c>
      <c r="D40" s="66" t="str">
        <f>VLOOKUP(B40,[1]список!Print_Area,2)</f>
        <v>ЖУРАВЛЕВА Екатерина</v>
      </c>
      <c r="E40" s="67">
        <f>VLOOKUP(B40,[1]список!Print_Area,4)</f>
        <v>38870</v>
      </c>
      <c r="F40" s="66" t="str">
        <f>VLOOKUP(B40,[1]список!Print_Area,5)</f>
        <v>КМС</v>
      </c>
      <c r="G40" s="68" t="str">
        <f>VLOOKUP(B40,[1]список!Print_Area,6)</f>
        <v>Санкт-Петербург</v>
      </c>
      <c r="H40" s="259"/>
      <c r="I40" s="259"/>
      <c r="J40" s="256"/>
      <c r="K40" s="264"/>
      <c r="L40" s="291"/>
      <c r="M40" s="223"/>
    </row>
    <row r="41" spans="1:13" s="221" customFormat="1" ht="19.5" customHeight="1" x14ac:dyDescent="0.25">
      <c r="A41" s="261">
        <v>9</v>
      </c>
      <c r="B41" s="224">
        <v>81</v>
      </c>
      <c r="C41" s="217">
        <f>VLOOKUP(B41,[1]список!Print_Area,3)</f>
        <v>10120340810</v>
      </c>
      <c r="D41" s="217" t="str">
        <f>VLOOKUP(B41,[1]список!Print_Area,2)</f>
        <v>САЙГАНОВА Мария</v>
      </c>
      <c r="E41" s="218">
        <f>VLOOKUP(B41,[1]список!Print_Area,4)</f>
        <v>39136</v>
      </c>
      <c r="F41" s="217" t="str">
        <f>VLOOKUP(B41,[1]список!Print_Area,5)</f>
        <v>КМС</v>
      </c>
      <c r="G41" s="219" t="str">
        <f>VLOOKUP(B41,[1]список!Print_Area,6)</f>
        <v>Омская обл.</v>
      </c>
      <c r="H41" s="258">
        <v>8.7467592592592599E-4</v>
      </c>
      <c r="I41" s="258">
        <v>8.7340277777777774E-4</v>
      </c>
      <c r="J41" s="255">
        <f>H41+I41</f>
        <v>1.7480787037037037E-3</v>
      </c>
      <c r="K41" s="265">
        <f>0.083334/(J41/1)</f>
        <v>47.671766622085094</v>
      </c>
      <c r="L41" s="291"/>
      <c r="M41" s="227"/>
    </row>
    <row r="42" spans="1:13" s="221" customFormat="1" ht="19.5" customHeight="1" x14ac:dyDescent="0.25">
      <c r="A42" s="262"/>
      <c r="B42" s="71">
        <v>77</v>
      </c>
      <c r="C42" s="66">
        <f>VLOOKUP(B42,[1]список!Print_Area,3)</f>
        <v>10115640855</v>
      </c>
      <c r="D42" s="66" t="str">
        <f>VLOOKUP(B42,[1]список!Print_Area,2)</f>
        <v>ЕЛЬЦОВА Мира</v>
      </c>
      <c r="E42" s="67">
        <f>VLOOKUP(B42,[1]список!Print_Area,4)</f>
        <v>39374</v>
      </c>
      <c r="F42" s="66" t="str">
        <f>VLOOKUP(B42,[1]список!Print_Area,5)</f>
        <v>КМС</v>
      </c>
      <c r="G42" s="68" t="str">
        <f>VLOOKUP(B42,[1]список!Print_Area,6)</f>
        <v>Омская обл.</v>
      </c>
      <c r="H42" s="259"/>
      <c r="I42" s="259"/>
      <c r="J42" s="256"/>
      <c r="K42" s="264"/>
      <c r="L42" s="291"/>
      <c r="M42" s="223"/>
    </row>
    <row r="43" spans="1:13" s="221" customFormat="1" ht="19.5" customHeight="1" x14ac:dyDescent="0.25">
      <c r="A43" s="261">
        <v>10</v>
      </c>
      <c r="B43" s="224">
        <v>94</v>
      </c>
      <c r="C43" s="217">
        <f>VLOOKUP(B43,[1]список!Print_Area,3)</f>
        <v>10117352200</v>
      </c>
      <c r="D43" s="217" t="str">
        <f>VLOOKUP(B43,[1]список!Print_Area,2)</f>
        <v>ОСИПОВА Виктория</v>
      </c>
      <c r="E43" s="218">
        <f>VLOOKUP(B43,[1]список!Print_Area,4)</f>
        <v>39275</v>
      </c>
      <c r="F43" s="217" t="str">
        <f>VLOOKUP(B43,[1]список!Print_Area,5)</f>
        <v>КМС</v>
      </c>
      <c r="G43" s="219" t="str">
        <f>VLOOKUP(B43,[1]список!Print_Area,6)</f>
        <v>Санкт-Петербург</v>
      </c>
      <c r="H43" s="258">
        <v>8.7895833333333326E-4</v>
      </c>
      <c r="I43" s="258">
        <v>8.7496527777777779E-4</v>
      </c>
      <c r="J43" s="255">
        <f>H43+I43</f>
        <v>1.753923611111111E-3</v>
      </c>
      <c r="K43" s="265">
        <f>0.083334/(J43/1)</f>
        <v>47.512901629283554</v>
      </c>
      <c r="L43" s="291"/>
      <c r="M43" s="227"/>
    </row>
    <row r="44" spans="1:13" s="221" customFormat="1" ht="19.5" customHeight="1" x14ac:dyDescent="0.25">
      <c r="A44" s="262"/>
      <c r="B44" s="71">
        <v>91</v>
      </c>
      <c r="C44" s="66">
        <f>VLOOKUP(B44,[1]список!Print_Area,3)</f>
        <v>10111019330</v>
      </c>
      <c r="D44" s="66" t="str">
        <f>VLOOKUP(B44,[1]список!Print_Area,2)</f>
        <v>ДАВЫДОВСКАЯ Ольга</v>
      </c>
      <c r="E44" s="67">
        <f>VLOOKUP(B44,[1]список!Print_Area,4)</f>
        <v>38979</v>
      </c>
      <c r="F44" s="66" t="str">
        <f>VLOOKUP(B44,[1]список!Print_Area,5)</f>
        <v>КМС</v>
      </c>
      <c r="G44" s="68" t="str">
        <f>VLOOKUP(B44,[1]список!Print_Area,6)</f>
        <v>Санкт-Петербург</v>
      </c>
      <c r="H44" s="259"/>
      <c r="I44" s="259"/>
      <c r="J44" s="256"/>
      <c r="K44" s="264"/>
      <c r="L44" s="291"/>
      <c r="M44" s="223"/>
    </row>
    <row r="45" spans="1:13" s="221" customFormat="1" ht="19.5" customHeight="1" x14ac:dyDescent="0.25">
      <c r="A45" s="261">
        <v>11</v>
      </c>
      <c r="B45" s="224">
        <v>83</v>
      </c>
      <c r="C45" s="217">
        <f>VLOOKUP(B45,[1]список!Print_Area,3)</f>
        <v>10118768804</v>
      </c>
      <c r="D45" s="217" t="str">
        <f>VLOOKUP(B45,[1]список!Print_Area,2)</f>
        <v>ВОРОНЧЕНКО Варвара</v>
      </c>
      <c r="E45" s="218">
        <f>VLOOKUP(B45,[1]список!Print_Area,4)</f>
        <v>39762</v>
      </c>
      <c r="F45" s="217" t="str">
        <f>VLOOKUP(B45,[1]список!Print_Area,5)</f>
        <v>1 СР</v>
      </c>
      <c r="G45" s="219" t="str">
        <f>VLOOKUP(B45,[1]список!Print_Area,6)</f>
        <v>Омская обл.</v>
      </c>
      <c r="H45" s="258">
        <v>8.7673611111111112E-4</v>
      </c>
      <c r="I45" s="258">
        <v>8.8136574074074072E-4</v>
      </c>
      <c r="J45" s="255">
        <f>H45+I45</f>
        <v>1.7581018518518518E-3</v>
      </c>
      <c r="K45" s="265">
        <f>0.083334/(J45/1)</f>
        <v>47.399984200131669</v>
      </c>
      <c r="L45" s="291"/>
      <c r="M45" s="227"/>
    </row>
    <row r="46" spans="1:13" s="221" customFormat="1" ht="19.5" customHeight="1" x14ac:dyDescent="0.25">
      <c r="A46" s="262"/>
      <c r="B46" s="71">
        <v>78</v>
      </c>
      <c r="C46" s="66">
        <f>VLOOKUP(B46,[1]список!Print_Area,3)</f>
        <v>10127392609</v>
      </c>
      <c r="D46" s="66" t="str">
        <f>VLOOKUP(B46,[1]список!Print_Area,2)</f>
        <v>ЧЕТКИНА Виталия</v>
      </c>
      <c r="E46" s="67">
        <f>VLOOKUP(B46,[1]список!Print_Area,4)</f>
        <v>39593</v>
      </c>
      <c r="F46" s="66" t="str">
        <f>VLOOKUP(B46,[1]список!Print_Area,5)</f>
        <v>КМС</v>
      </c>
      <c r="G46" s="68" t="str">
        <f>VLOOKUP(B46,[1]список!Print_Area,6)</f>
        <v>Омская обл.</v>
      </c>
      <c r="H46" s="259"/>
      <c r="I46" s="259"/>
      <c r="J46" s="256"/>
      <c r="K46" s="264"/>
      <c r="L46" s="291"/>
      <c r="M46" s="223"/>
    </row>
    <row r="47" spans="1:13" s="221" customFormat="1" ht="19.5" customHeight="1" x14ac:dyDescent="0.25">
      <c r="A47" s="261">
        <v>12</v>
      </c>
      <c r="B47" s="224">
        <v>111</v>
      </c>
      <c r="C47" s="217">
        <f>VLOOKUP(B47,[1]список!Print_Area,3)</f>
        <v>10096561157</v>
      </c>
      <c r="D47" s="217" t="str">
        <f>VLOOKUP(B47,[1]список!Print_Area,2)</f>
        <v>РЫБИНА Светлана</v>
      </c>
      <c r="E47" s="218">
        <f>VLOOKUP(B47,[1]список!Print_Area,4)</f>
        <v>38946</v>
      </c>
      <c r="F47" s="217" t="str">
        <f>VLOOKUP(B47,[1]список!Print_Area,5)</f>
        <v>КМС</v>
      </c>
      <c r="G47" s="219" t="str">
        <f>VLOOKUP(B47,[1]список!Print_Area,6)</f>
        <v>Москва</v>
      </c>
      <c r="H47" s="258">
        <v>9.0402777777777779E-4</v>
      </c>
      <c r="I47" s="258">
        <v>8.9708333333333339E-4</v>
      </c>
      <c r="J47" s="255">
        <f>H47+I47</f>
        <v>1.8011111111111112E-3</v>
      </c>
      <c r="K47" s="265">
        <f>0.083334/(J47/1)</f>
        <v>46.268106107341147</v>
      </c>
      <c r="L47" s="291"/>
      <c r="M47" s="227"/>
    </row>
    <row r="48" spans="1:13" s="221" customFormat="1" ht="19.5" customHeight="1" x14ac:dyDescent="0.25">
      <c r="A48" s="262"/>
      <c r="B48" s="71">
        <v>114</v>
      </c>
      <c r="C48" s="66">
        <f>VLOOKUP(B48,[1]список!Print_Area,3)</f>
        <v>10083844154</v>
      </c>
      <c r="D48" s="66" t="str">
        <f>VLOOKUP(B48,[1]список!Print_Area,2)</f>
        <v>СМИРНОВА Анна</v>
      </c>
      <c r="E48" s="67">
        <f>VLOOKUP(B48,[1]список!Print_Area,4)</f>
        <v>39353</v>
      </c>
      <c r="F48" s="66" t="str">
        <f>VLOOKUP(B48,[1]список!Print_Area,5)</f>
        <v>КМС</v>
      </c>
      <c r="G48" s="68" t="str">
        <f>VLOOKUP(B48,[1]список!Print_Area,6)</f>
        <v>Москва</v>
      </c>
      <c r="H48" s="259"/>
      <c r="I48" s="259"/>
      <c r="J48" s="256"/>
      <c r="K48" s="264"/>
      <c r="L48" s="291"/>
      <c r="M48" s="223"/>
    </row>
    <row r="49" spans="1:14" s="221" customFormat="1" ht="19.5" customHeight="1" x14ac:dyDescent="0.25">
      <c r="A49" s="226" t="s">
        <v>95</v>
      </c>
      <c r="B49" s="230">
        <v>99</v>
      </c>
      <c r="C49" s="217">
        <f>VLOOKUP(B49,[1]список!Print_Area,3)</f>
        <v>10080748238</v>
      </c>
      <c r="D49" s="217" t="str">
        <f>VLOOKUP(B49,[1]список!Print_Area,2)</f>
        <v>ЧЕРТИХИНА Юлия</v>
      </c>
      <c r="E49" s="218">
        <f>VLOOKUP(B49,[1]список!Print_Area,4)</f>
        <v>39121</v>
      </c>
      <c r="F49" s="217" t="str">
        <f>VLOOKUP(B49,[1]список!Print_Area,5)</f>
        <v>МС</v>
      </c>
      <c r="G49" s="219" t="str">
        <f>VLOOKUP(B49,[1]список!Print_Area,6)</f>
        <v>Санкт-Петербург</v>
      </c>
      <c r="H49" s="246"/>
      <c r="I49" s="246"/>
      <c r="J49" s="247"/>
      <c r="K49" s="248"/>
      <c r="L49" s="291"/>
      <c r="M49" s="227"/>
    </row>
    <row r="50" spans="1:14" s="221" customFormat="1" ht="19.5" customHeight="1" thickBot="1" x14ac:dyDescent="0.3">
      <c r="A50" s="222" t="s">
        <v>95</v>
      </c>
      <c r="B50" s="71">
        <v>98</v>
      </c>
      <c r="C50" s="66">
        <f>VLOOKUP(B50,[1]список!Print_Area,3)</f>
        <v>10128589850</v>
      </c>
      <c r="D50" s="66" t="str">
        <f>VLOOKUP(B50,[1]список!Print_Area,2)</f>
        <v>БЕЛЯЕВА Анна</v>
      </c>
      <c r="E50" s="67">
        <f>VLOOKUP(B50,[1]список!Print_Area,4)</f>
        <v>38965</v>
      </c>
      <c r="F50" s="66" t="str">
        <f>VLOOKUP(B50,[1]список!Print_Area,5)</f>
        <v>КМС</v>
      </c>
      <c r="G50" s="68" t="str">
        <f>VLOOKUP(B50,[1]список!Print_Area,6)</f>
        <v>Санкт-Петербург</v>
      </c>
      <c r="H50" s="249"/>
      <c r="I50" s="250"/>
      <c r="J50" s="251"/>
      <c r="K50" s="252"/>
      <c r="L50" s="291"/>
      <c r="M50" s="223"/>
    </row>
    <row r="51" spans="1:14" ht="5.5" customHeight="1" thickTop="1" x14ac:dyDescent="0.3">
      <c r="A51" s="233"/>
      <c r="B51" s="234"/>
      <c r="C51" s="234"/>
      <c r="D51" s="235"/>
      <c r="E51" s="236"/>
      <c r="F51" s="237"/>
      <c r="G51" s="236"/>
      <c r="H51" s="238"/>
      <c r="I51" s="238"/>
      <c r="J51" s="239"/>
      <c r="K51" s="239"/>
      <c r="L51" s="239"/>
      <c r="M51" s="240"/>
    </row>
    <row r="52" spans="1:14" ht="13" customHeight="1" x14ac:dyDescent="0.25">
      <c r="A52" s="297" t="s">
        <v>47</v>
      </c>
      <c r="B52" s="298"/>
      <c r="C52" s="298"/>
      <c r="D52" s="298"/>
      <c r="E52" s="298"/>
      <c r="F52" s="298"/>
      <c r="G52" s="298" t="s">
        <v>48</v>
      </c>
      <c r="H52" s="298"/>
      <c r="I52" s="298"/>
      <c r="J52" s="298"/>
      <c r="K52" s="298"/>
      <c r="L52" s="298"/>
      <c r="M52" s="299"/>
    </row>
    <row r="53" spans="1:14" ht="13" customHeight="1" x14ac:dyDescent="0.25">
      <c r="A53" s="84" t="s">
        <v>49</v>
      </c>
      <c r="B53" s="85"/>
      <c r="C53" s="85"/>
      <c r="D53" s="85"/>
      <c r="E53" s="85"/>
      <c r="F53" s="85"/>
      <c r="G53" s="86" t="s">
        <v>50</v>
      </c>
      <c r="H53" s="87">
        <v>4</v>
      </c>
      <c r="I53" s="88"/>
      <c r="J53" s="88"/>
      <c r="K53" s="88"/>
      <c r="L53" s="89" t="s">
        <v>51</v>
      </c>
      <c r="M53" s="90">
        <f>COUNTIF(F19:F50,"ЗМС")</f>
        <v>0</v>
      </c>
    </row>
    <row r="54" spans="1:14" ht="13" customHeight="1" x14ac:dyDescent="0.25">
      <c r="A54" s="84" t="s">
        <v>52</v>
      </c>
      <c r="B54" s="91"/>
      <c r="C54" s="91"/>
      <c r="D54" s="91"/>
      <c r="E54" s="91"/>
      <c r="F54" s="91"/>
      <c r="G54" s="86" t="s">
        <v>53</v>
      </c>
      <c r="H54" s="92">
        <f>H55+H59</f>
        <v>12</v>
      </c>
      <c r="I54" s="93"/>
      <c r="J54" s="93"/>
      <c r="K54" s="93"/>
      <c r="L54" s="89" t="s">
        <v>54</v>
      </c>
      <c r="M54" s="90">
        <f>COUNTIF(F19:F50,"МСМК")</f>
        <v>0</v>
      </c>
    </row>
    <row r="55" spans="1:14" ht="13" customHeight="1" x14ac:dyDescent="0.25">
      <c r="A55" s="84"/>
      <c r="B55" s="91"/>
      <c r="C55" s="91"/>
      <c r="D55" s="91"/>
      <c r="E55" s="91"/>
      <c r="F55" s="91"/>
      <c r="G55" s="86" t="s">
        <v>55</v>
      </c>
      <c r="H55" s="92">
        <f>COUNT(A25:A50)</f>
        <v>12</v>
      </c>
      <c r="I55" s="93"/>
      <c r="J55" s="93"/>
      <c r="K55" s="93"/>
      <c r="L55" s="89" t="s">
        <v>56</v>
      </c>
      <c r="M55" s="90">
        <f>COUNTIF(F19:F50,"МС")</f>
        <v>2</v>
      </c>
      <c r="N55" s="241"/>
    </row>
    <row r="56" spans="1:14" ht="13" customHeight="1" x14ac:dyDescent="0.25">
      <c r="A56" s="84"/>
      <c r="B56" s="91"/>
      <c r="C56" s="91"/>
      <c r="D56" s="91"/>
      <c r="E56" s="91"/>
      <c r="F56" s="91"/>
      <c r="G56" s="86" t="s">
        <v>57</v>
      </c>
      <c r="H56" s="92">
        <f>COUNT(A19:A51)</f>
        <v>12</v>
      </c>
      <c r="I56" s="93"/>
      <c r="J56" s="93"/>
      <c r="K56" s="93"/>
      <c r="L56" s="89" t="s">
        <v>58</v>
      </c>
      <c r="M56" s="90">
        <f>COUNTIF(F19:F50,"КМС")</f>
        <v>23</v>
      </c>
      <c r="N56" s="95"/>
    </row>
    <row r="57" spans="1:14" ht="14.5" x14ac:dyDescent="0.25">
      <c r="A57" s="84"/>
      <c r="B57" s="91"/>
      <c r="C57" s="91"/>
      <c r="D57" s="91"/>
      <c r="E57" s="91"/>
      <c r="F57" s="91"/>
      <c r="G57" s="86" t="s">
        <v>59</v>
      </c>
      <c r="H57" s="92">
        <f>COUNTIF(A19:A50,"НФ")</f>
        <v>2</v>
      </c>
      <c r="I57" s="93"/>
      <c r="J57" s="93"/>
      <c r="K57" s="93"/>
      <c r="L57" s="89" t="s">
        <v>60</v>
      </c>
      <c r="M57" s="90">
        <f>COUNTIF(F19:F50,"1 СР")</f>
        <v>1</v>
      </c>
    </row>
    <row r="58" spans="1:14" ht="14.5" x14ac:dyDescent="0.25">
      <c r="A58" s="94"/>
      <c r="B58" s="85"/>
      <c r="C58" s="85"/>
      <c r="D58" s="85"/>
      <c r="E58" s="85"/>
      <c r="F58" s="85"/>
      <c r="G58" s="86" t="s">
        <v>61</v>
      </c>
      <c r="H58" s="92">
        <f>COUNTIF(A19:A50,"ДСКВ")</f>
        <v>0</v>
      </c>
      <c r="I58" s="88"/>
      <c r="J58" s="88"/>
      <c r="K58" s="88"/>
      <c r="L58" s="89" t="s">
        <v>62</v>
      </c>
      <c r="M58" s="90">
        <f>COUNTIF(F19:F50,"2 СР")</f>
        <v>0</v>
      </c>
    </row>
    <row r="59" spans="1:14" ht="14.5" x14ac:dyDescent="0.25">
      <c r="A59" s="94"/>
      <c r="B59" s="91"/>
      <c r="C59" s="91"/>
      <c r="D59" s="91"/>
      <c r="E59" s="91"/>
      <c r="F59" s="91"/>
      <c r="G59" s="86" t="s">
        <v>63</v>
      </c>
      <c r="H59" s="92">
        <f>COUNTIF(A19:A50,"НС")</f>
        <v>0</v>
      </c>
      <c r="I59" s="93"/>
      <c r="J59" s="93"/>
      <c r="K59" s="93"/>
      <c r="L59" s="89" t="s">
        <v>64</v>
      </c>
      <c r="M59" s="90">
        <f>COUNTIF(F19:F50,"3 СР")</f>
        <v>0</v>
      </c>
    </row>
    <row r="60" spans="1:14" x14ac:dyDescent="0.25">
      <c r="A60" s="84"/>
      <c r="M60" s="101"/>
      <c r="N60" s="101"/>
    </row>
    <row r="61" spans="1:14" ht="15.5" x14ac:dyDescent="0.25">
      <c r="A61" s="300" t="str">
        <f>A17</f>
        <v>ТЕХНИЧЕСКИЙ ДЕЛЕГАТ ФВСР:</v>
      </c>
      <c r="B61" s="301"/>
      <c r="C61" s="301"/>
      <c r="D61" s="301"/>
      <c r="E61" s="301" t="str">
        <f>A18</f>
        <v>ГЛАВНЫЙ СУДЬЯ:</v>
      </c>
      <c r="F61" s="301"/>
      <c r="G61" s="301"/>
      <c r="H61" s="301" t="str">
        <f>A19</f>
        <v>ГЛАВНЫЙ СЕКРЕТАРЬ:</v>
      </c>
      <c r="I61" s="301"/>
      <c r="J61" s="301"/>
      <c r="K61" s="301" t="str">
        <f>A20</f>
        <v>СУДЬЯ НА ФИНИШЕ:</v>
      </c>
      <c r="L61" s="301"/>
      <c r="M61" s="302"/>
      <c r="N61" s="6"/>
    </row>
    <row r="62" spans="1:14" ht="15.5" x14ac:dyDescent="0.25">
      <c r="A62" s="306"/>
      <c r="B62" s="307"/>
      <c r="C62" s="307"/>
      <c r="D62" s="307"/>
      <c r="E62" s="307"/>
      <c r="F62" s="307"/>
      <c r="G62" s="307"/>
      <c r="H62" s="308"/>
      <c r="I62" s="308"/>
      <c r="J62" s="308"/>
      <c r="K62" s="97"/>
      <c r="L62" s="97"/>
      <c r="M62" s="98"/>
      <c r="N62" s="242"/>
    </row>
    <row r="63" spans="1:14" x14ac:dyDescent="0.25">
      <c r="A63" s="99"/>
      <c r="D63" s="100"/>
      <c r="E63" s="100"/>
      <c r="F63" s="100"/>
      <c r="G63" s="100"/>
      <c r="H63" s="100"/>
      <c r="I63" s="100"/>
      <c r="J63" s="100"/>
      <c r="M63" s="101"/>
    </row>
    <row r="64" spans="1:14" x14ac:dyDescent="0.25">
      <c r="A64" s="306"/>
      <c r="B64" s="307"/>
      <c r="C64" s="307"/>
      <c r="D64" s="307"/>
      <c r="E64" s="307"/>
      <c r="F64" s="307"/>
      <c r="G64" s="307"/>
      <c r="H64" s="307"/>
      <c r="I64" s="307"/>
      <c r="J64" s="307"/>
      <c r="M64" s="101"/>
    </row>
    <row r="65" spans="1:13" x14ac:dyDescent="0.25">
      <c r="A65" s="306"/>
      <c r="B65" s="307"/>
      <c r="C65" s="307"/>
      <c r="D65" s="307"/>
      <c r="E65" s="307"/>
      <c r="F65" s="309"/>
      <c r="G65" s="309"/>
      <c r="H65" s="309"/>
      <c r="I65" s="309"/>
      <c r="J65" s="309"/>
      <c r="K65" s="243"/>
      <c r="L65" s="243"/>
      <c r="M65" s="6"/>
    </row>
    <row r="66" spans="1:13" ht="16" thickBot="1" x14ac:dyDescent="0.3">
      <c r="A66" s="303" t="str">
        <f>G17</f>
        <v xml:space="preserve">ДЕНИСЕНКО С.А. (г. МОСКВА) </v>
      </c>
      <c r="B66" s="304"/>
      <c r="C66" s="304"/>
      <c r="D66" s="304"/>
      <c r="E66" s="304" t="str">
        <f>G18</f>
        <v xml:space="preserve">САВИЦКИЙ К.Н. (ВК, г. НОВОСИБИРСК) </v>
      </c>
      <c r="F66" s="304"/>
      <c r="G66" s="304"/>
      <c r="H66" s="304" t="str">
        <f>G19</f>
        <v>СЛАБКОВСКАЯ В.Н. ( ВК, г. ОМСК)</v>
      </c>
      <c r="I66" s="304"/>
      <c r="J66" s="304"/>
      <c r="K66" s="304" t="str">
        <f>G20</f>
        <v xml:space="preserve">СТАРЧЕНКОВ С.А. (ВК, г. ОМСК) </v>
      </c>
      <c r="L66" s="304"/>
      <c r="M66" s="305"/>
    </row>
    <row r="67" spans="1:13" ht="13.5" thickTop="1" x14ac:dyDescent="0.25"/>
  </sheetData>
  <mergeCells count="113">
    <mergeCell ref="L49:L50"/>
    <mergeCell ref="A52:F52"/>
    <mergeCell ref="G52:M52"/>
    <mergeCell ref="A61:D61"/>
    <mergeCell ref="E61:G61"/>
    <mergeCell ref="H61:J61"/>
    <mergeCell ref="K61:M61"/>
    <mergeCell ref="A66:D66"/>
    <mergeCell ref="E66:G66"/>
    <mergeCell ref="H66:J66"/>
    <mergeCell ref="K66:M66"/>
    <mergeCell ref="A62:E62"/>
    <mergeCell ref="F62:J62"/>
    <mergeCell ref="A64:E64"/>
    <mergeCell ref="F64:J64"/>
    <mergeCell ref="A65:E65"/>
    <mergeCell ref="F65:J65"/>
    <mergeCell ref="F23:F24"/>
    <mergeCell ref="G23:G24"/>
    <mergeCell ref="H23:I23"/>
    <mergeCell ref="J23:J24"/>
    <mergeCell ref="K23:K24"/>
    <mergeCell ref="L23:L24"/>
    <mergeCell ref="L47:L48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H47:H48"/>
    <mergeCell ref="K45:K46"/>
    <mergeCell ref="K47:K48"/>
    <mergeCell ref="I47:I48"/>
    <mergeCell ref="J47:J48"/>
    <mergeCell ref="J45:J46"/>
    <mergeCell ref="A16:G16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1:M11"/>
    <mergeCell ref="A12:M12"/>
    <mergeCell ref="M23:M24"/>
    <mergeCell ref="A23:A24"/>
    <mergeCell ref="B23:B24"/>
    <mergeCell ref="C23:C24"/>
    <mergeCell ref="D23:D24"/>
    <mergeCell ref="E23:E24"/>
    <mergeCell ref="A43:A44"/>
    <mergeCell ref="A45:A46"/>
    <mergeCell ref="A47:A48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H25:H26"/>
    <mergeCell ref="H27:H28"/>
    <mergeCell ref="A33:A34"/>
    <mergeCell ref="A35:A36"/>
    <mergeCell ref="A37:A38"/>
    <mergeCell ref="A39:A40"/>
    <mergeCell ref="A41:A42"/>
    <mergeCell ref="A25:A26"/>
    <mergeCell ref="A27:A28"/>
    <mergeCell ref="A29:A30"/>
    <mergeCell ref="A31:A32"/>
    <mergeCell ref="H43:H44"/>
    <mergeCell ref="H45:H46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H33:H34"/>
    <mergeCell ref="H35:H36"/>
    <mergeCell ref="H37:H38"/>
    <mergeCell ref="H39:H40"/>
    <mergeCell ref="H41:H42"/>
    <mergeCell ref="H29:H30"/>
    <mergeCell ref="H31:H32"/>
    <mergeCell ref="J35:J36"/>
    <mergeCell ref="J37:J38"/>
    <mergeCell ref="J39:J40"/>
    <mergeCell ref="J41:J42"/>
    <mergeCell ref="J43:J44"/>
    <mergeCell ref="J25:J26"/>
    <mergeCell ref="J27:J28"/>
    <mergeCell ref="J29:J30"/>
    <mergeCell ref="J31:J32"/>
    <mergeCell ref="J33:J34"/>
  </mergeCells>
  <printOptions horizontalCentered="1"/>
  <pageMargins left="0.19685039370078741" right="0.19685039370078741" top="0.9055118110236221" bottom="0.86614173228346458" header="0.15748031496062992" footer="0.11811023622047245"/>
  <pageSetup paperSize="9" scale="59" fitToHeight="0" orientation="portrait" r:id="rId1"/>
  <headerFooter alignWithMargins="0">
    <oddHeader>&amp;L&amp;"Calibri,полужирный курсив"&amp;UРЕЗУЛЬТАТЫ НА САЙТЕ WWW.FVSR|highway|results&amp;R&amp;"Calibri,полужирный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4F77-6108-4CE9-BB1B-6ABDDE340D9E}">
  <sheetPr>
    <tabColor rgb="FFFF0000"/>
  </sheetPr>
  <dimension ref="A1:AC69"/>
  <sheetViews>
    <sheetView view="pageBreakPreview" topLeftCell="A22" zoomScale="80" zoomScaleNormal="100" zoomScaleSheetLayoutView="80" workbookViewId="0">
      <selection activeCell="L24" sqref="L24:L27"/>
    </sheetView>
  </sheetViews>
  <sheetFormatPr defaultColWidth="9.1796875" defaultRowHeight="13" x14ac:dyDescent="0.25"/>
  <cols>
    <col min="1" max="1" width="7" style="1" customWidth="1"/>
    <col min="2" max="2" width="7.7265625" style="100" customWidth="1"/>
    <col min="3" max="3" width="13.7265625" style="100" customWidth="1"/>
    <col min="4" max="4" width="28.81640625" style="1" customWidth="1"/>
    <col min="5" max="5" width="10.81640625" style="1" customWidth="1"/>
    <col min="6" max="6" width="8.1796875" style="1" customWidth="1"/>
    <col min="7" max="7" width="33.1796875" style="1" customWidth="1"/>
    <col min="8" max="8" width="11.08984375" style="1" customWidth="1"/>
    <col min="9" max="9" width="11" style="1" customWidth="1"/>
    <col min="10" max="10" width="11.26953125" style="1" bestFit="1" customWidth="1"/>
    <col min="11" max="11" width="10.453125" style="1" customWidth="1"/>
    <col min="12" max="12" width="10.54296875" style="1" customWidth="1"/>
    <col min="13" max="13" width="15.81640625" style="1" customWidth="1"/>
    <col min="14" max="16384" width="9.1796875" style="1"/>
  </cols>
  <sheetData>
    <row r="1" spans="1:13" ht="18.5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8.5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8.5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8.5" x14ac:dyDescent="0.25">
      <c r="A4" s="270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</row>
    <row r="5" spans="1:13" ht="18.5" x14ac:dyDescent="0.25">
      <c r="A5" s="270" t="s">
        <v>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ht="14.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3" customFormat="1" ht="28.5" x14ac:dyDescent="0.25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</row>
    <row r="8" spans="1:13" s="3" customFormat="1" ht="21.5" thickBot="1" x14ac:dyDescent="0.3">
      <c r="A8" s="272" t="s">
        <v>6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3" s="3" customFormat="1" ht="21.5" hidden="1" thickBot="1" x14ac:dyDescent="0.3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</row>
    <row r="10" spans="1:13" ht="19" thickTop="1" x14ac:dyDescent="0.25">
      <c r="A10" s="273" t="s">
        <v>100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5"/>
    </row>
    <row r="11" spans="1:13" ht="18.5" x14ac:dyDescent="0.25">
      <c r="A11" s="276" t="s">
        <v>7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8"/>
    </row>
    <row r="12" spans="1:13" ht="18.5" x14ac:dyDescent="0.25">
      <c r="A12" s="276" t="s">
        <v>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8"/>
    </row>
    <row r="13" spans="1:13" ht="2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4.5" x14ac:dyDescent="0.3">
      <c r="A14" s="7" t="s">
        <v>9</v>
      </c>
      <c r="B14" s="8"/>
      <c r="C14" s="8"/>
      <c r="D14" s="9"/>
      <c r="E14" s="10"/>
      <c r="F14" s="10"/>
      <c r="G14" s="11" t="s">
        <v>10</v>
      </c>
      <c r="H14" s="12"/>
      <c r="I14" s="12"/>
      <c r="J14" s="12"/>
      <c r="K14" s="13"/>
      <c r="L14" s="14"/>
      <c r="M14" s="15" t="s">
        <v>11</v>
      </c>
    </row>
    <row r="15" spans="1:13" ht="14.5" x14ac:dyDescent="0.25">
      <c r="A15" s="16" t="s">
        <v>12</v>
      </c>
      <c r="B15" s="17"/>
      <c r="C15" s="17"/>
      <c r="D15" s="18"/>
      <c r="E15" s="18"/>
      <c r="F15" s="18"/>
      <c r="G15" s="19" t="s">
        <v>13</v>
      </c>
      <c r="H15" s="20"/>
      <c r="I15" s="20"/>
      <c r="J15" s="20"/>
      <c r="K15" s="21"/>
      <c r="L15" s="22"/>
      <c r="M15" s="15" t="s">
        <v>14</v>
      </c>
    </row>
    <row r="16" spans="1:13" ht="14.5" x14ac:dyDescent="0.25">
      <c r="A16" s="267" t="s">
        <v>15</v>
      </c>
      <c r="B16" s="268"/>
      <c r="C16" s="268"/>
      <c r="D16" s="268"/>
      <c r="E16" s="268"/>
      <c r="F16" s="268"/>
      <c r="G16" s="269"/>
      <c r="H16" s="23" t="s">
        <v>16</v>
      </c>
      <c r="I16" s="24"/>
      <c r="J16" s="24"/>
      <c r="K16" s="24"/>
      <c r="L16" s="24"/>
      <c r="M16" s="25"/>
    </row>
    <row r="17" spans="1:13" ht="14.5" x14ac:dyDescent="0.35">
      <c r="A17" s="26" t="s">
        <v>17</v>
      </c>
      <c r="B17" s="27"/>
      <c r="C17" s="27"/>
      <c r="D17" s="28"/>
      <c r="E17" s="29"/>
      <c r="F17" s="28"/>
      <c r="G17" s="30" t="s">
        <v>18</v>
      </c>
      <c r="H17" s="31" t="s">
        <v>19</v>
      </c>
      <c r="I17" s="29"/>
      <c r="J17" s="32"/>
      <c r="K17" s="32"/>
      <c r="L17" s="33"/>
      <c r="M17" s="34" t="s">
        <v>20</v>
      </c>
    </row>
    <row r="18" spans="1:13" ht="14.5" x14ac:dyDescent="0.35">
      <c r="A18" s="26" t="s">
        <v>21</v>
      </c>
      <c r="B18" s="27"/>
      <c r="C18" s="27"/>
      <c r="D18" s="32"/>
      <c r="E18" s="29"/>
      <c r="F18" s="28"/>
      <c r="G18" s="30" t="s">
        <v>22</v>
      </c>
      <c r="H18" s="31" t="s">
        <v>23</v>
      </c>
      <c r="I18" s="29"/>
      <c r="J18" s="32"/>
      <c r="K18" s="32"/>
      <c r="L18" s="33"/>
      <c r="M18" s="34" t="s">
        <v>24</v>
      </c>
    </row>
    <row r="19" spans="1:13" ht="14.5" x14ac:dyDescent="0.25">
      <c r="A19" s="26" t="s">
        <v>25</v>
      </c>
      <c r="B19" s="27"/>
      <c r="C19" s="27"/>
      <c r="D19" s="32"/>
      <c r="E19" s="29"/>
      <c r="F19" s="28"/>
      <c r="G19" s="35" t="s">
        <v>26</v>
      </c>
      <c r="H19" s="36" t="s">
        <v>27</v>
      </c>
      <c r="I19" s="29"/>
      <c r="J19" s="32"/>
      <c r="K19" s="32"/>
      <c r="L19" s="33"/>
      <c r="M19" s="37" t="s">
        <v>28</v>
      </c>
    </row>
    <row r="20" spans="1:13" ht="15" thickBot="1" x14ac:dyDescent="0.4">
      <c r="A20" s="26" t="s">
        <v>29</v>
      </c>
      <c r="B20" s="38"/>
      <c r="C20" s="38"/>
      <c r="D20" s="39"/>
      <c r="E20" s="39"/>
      <c r="F20" s="39"/>
      <c r="G20" s="30" t="s">
        <v>30</v>
      </c>
      <c r="H20" s="36" t="s">
        <v>31</v>
      </c>
      <c r="I20" s="29"/>
      <c r="J20" s="32"/>
      <c r="K20" s="32"/>
      <c r="L20" s="33"/>
      <c r="M20" s="37">
        <v>12</v>
      </c>
    </row>
    <row r="21" spans="1:13" ht="14" thickTop="1" thickBot="1" x14ac:dyDescent="0.3">
      <c r="A21" s="40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3"/>
    </row>
    <row r="22" spans="1:13" s="44" customFormat="1" ht="19.5" customHeight="1" thickTop="1" x14ac:dyDescent="0.25">
      <c r="A22" s="281" t="s">
        <v>32</v>
      </c>
      <c r="B22" s="283" t="s">
        <v>33</v>
      </c>
      <c r="C22" s="283" t="s">
        <v>34</v>
      </c>
      <c r="D22" s="283" t="s">
        <v>35</v>
      </c>
      <c r="E22" s="283" t="s">
        <v>36</v>
      </c>
      <c r="F22" s="283" t="s">
        <v>37</v>
      </c>
      <c r="G22" s="285" t="s">
        <v>38</v>
      </c>
      <c r="H22" s="392" t="s">
        <v>39</v>
      </c>
      <c r="I22" s="393"/>
      <c r="J22" s="285" t="s">
        <v>40</v>
      </c>
      <c r="K22" s="283" t="s">
        <v>41</v>
      </c>
      <c r="L22" s="289" t="s">
        <v>42</v>
      </c>
      <c r="M22" s="279" t="s">
        <v>43</v>
      </c>
    </row>
    <row r="23" spans="1:13" s="44" customFormat="1" ht="13.5" thickBot="1" x14ac:dyDescent="0.3">
      <c r="A23" s="282"/>
      <c r="B23" s="284"/>
      <c r="C23" s="284"/>
      <c r="D23" s="284"/>
      <c r="E23" s="284"/>
      <c r="F23" s="284"/>
      <c r="G23" s="286"/>
      <c r="H23" s="45" t="s">
        <v>44</v>
      </c>
      <c r="I23" s="45" t="s">
        <v>45</v>
      </c>
      <c r="J23" s="286"/>
      <c r="K23" s="284"/>
      <c r="L23" s="290"/>
      <c r="M23" s="280"/>
    </row>
    <row r="24" spans="1:13" s="44" customFormat="1" ht="18" customHeight="1" thickTop="1" x14ac:dyDescent="0.25">
      <c r="A24" s="394">
        <v>1</v>
      </c>
      <c r="B24" s="46">
        <v>118</v>
      </c>
      <c r="C24" s="47">
        <f>VLOOKUP(B24,[1]список!Print_Area,3)</f>
        <v>10117776774</v>
      </c>
      <c r="D24" s="47" t="str">
        <f>VLOOKUP(B24,[1]список!Print_Area,2)</f>
        <v>АЛЕКСЕЕНКО Сабрина</v>
      </c>
      <c r="E24" s="48">
        <f>VLOOKUP(B24,[1]список!Print_Area,4)</f>
        <v>39255</v>
      </c>
      <c r="F24" s="49" t="str">
        <f>VLOOKUP(B24,[1]список!Print_Area,5)</f>
        <v>КМС</v>
      </c>
      <c r="G24" s="49" t="str">
        <f>VLOOKUP(B24,[1]список!Print_Area,6)</f>
        <v>Иркутская обл.</v>
      </c>
      <c r="H24" s="260">
        <v>8.4473379629629623E-4</v>
      </c>
      <c r="I24" s="260">
        <v>1.5827083333333335E-3</v>
      </c>
      <c r="J24" s="51"/>
      <c r="K24" s="52"/>
      <c r="L24" s="397"/>
      <c r="M24" s="334" t="s">
        <v>46</v>
      </c>
    </row>
    <row r="25" spans="1:13" s="44" customFormat="1" ht="18" customHeight="1" x14ac:dyDescent="0.25">
      <c r="A25" s="395"/>
      <c r="B25" s="46">
        <v>119</v>
      </c>
      <c r="C25" s="47">
        <f>VLOOKUP(B25,[1]список!Print_Area,3)</f>
        <v>10119123155</v>
      </c>
      <c r="D25" s="47" t="str">
        <f>VLOOKUP(B25,[1]список!Print_Area,2)</f>
        <v>ШИШКИНА Виктория</v>
      </c>
      <c r="E25" s="48">
        <f>VLOOKUP(B25,[1]список!Print_Area,4)</f>
        <v>39607</v>
      </c>
      <c r="F25" s="49" t="str">
        <f>VLOOKUP(B25,[1]список!Print_Area,5)</f>
        <v>КМС</v>
      </c>
      <c r="G25" s="49" t="str">
        <f>VLOOKUP(B25,[1]список!Print_Area,6)</f>
        <v>Иркутская обл.</v>
      </c>
      <c r="H25" s="390"/>
      <c r="I25" s="390"/>
      <c r="J25" s="53"/>
      <c r="K25" s="54"/>
      <c r="L25" s="398"/>
      <c r="M25" s="400"/>
    </row>
    <row r="26" spans="1:13" s="44" customFormat="1" ht="18" customHeight="1" x14ac:dyDescent="0.25">
      <c r="A26" s="395"/>
      <c r="B26" s="46">
        <v>116</v>
      </c>
      <c r="C26" s="47">
        <f>VLOOKUP(B26,[1]список!Print_Area,3)</f>
        <v>10109564413</v>
      </c>
      <c r="D26" s="47" t="str">
        <f>VLOOKUP(B26,[1]список!Print_Area,2)</f>
        <v>РАДУНЕНКО Анна</v>
      </c>
      <c r="E26" s="48">
        <f>VLOOKUP(B26,[1]список!Print_Area,4)</f>
        <v>39437</v>
      </c>
      <c r="F26" s="49" t="str">
        <f>VLOOKUP(B26,[1]список!Print_Area,5)</f>
        <v>КМС</v>
      </c>
      <c r="G26" s="49" t="str">
        <f>VLOOKUP(B26,[1]список!Print_Area,6)</f>
        <v>Иркутская обл.</v>
      </c>
      <c r="H26" s="390"/>
      <c r="I26" s="390"/>
      <c r="J26" s="53"/>
      <c r="K26" s="54"/>
      <c r="L26" s="398"/>
      <c r="M26" s="400"/>
    </row>
    <row r="27" spans="1:13" s="59" customFormat="1" ht="18" customHeight="1" x14ac:dyDescent="0.25">
      <c r="A27" s="396"/>
      <c r="B27" s="55">
        <v>89</v>
      </c>
      <c r="C27" s="47">
        <f>VLOOKUP(B27,[1]список!Print_Area,3)</f>
        <v>10096881863</v>
      </c>
      <c r="D27" s="47" t="str">
        <f>VLOOKUP(B27,[1]список!Print_Area,2)</f>
        <v xml:space="preserve">СОРОКОЛАТОВА Софья </v>
      </c>
      <c r="E27" s="48">
        <f>VLOOKUP(B27,[1]список!Print_Area,4)</f>
        <v>38931</v>
      </c>
      <c r="F27" s="49" t="str">
        <f>VLOOKUP(B27,[1]список!Print_Area,5)</f>
        <v>КМС</v>
      </c>
      <c r="G27" s="49" t="s">
        <v>102</v>
      </c>
      <c r="H27" s="259"/>
      <c r="I27" s="259"/>
      <c r="J27" s="57"/>
      <c r="K27" s="58"/>
      <c r="L27" s="399"/>
      <c r="M27" s="335"/>
    </row>
    <row r="28" spans="1:13" s="44" customFormat="1" ht="18" customHeight="1" x14ac:dyDescent="0.25">
      <c r="A28" s="401">
        <v>2</v>
      </c>
      <c r="B28" s="60">
        <v>93</v>
      </c>
      <c r="C28" s="47">
        <f>VLOOKUP(B28,[1]список!Print_Area,3)</f>
        <v>10123783704</v>
      </c>
      <c r="D28" s="47" t="str">
        <f>VLOOKUP(B28,[1]список!Print_Area,2)</f>
        <v>ТАДЖИЕВА Алина</v>
      </c>
      <c r="E28" s="48">
        <f>VLOOKUP(B28,[1]список!Print_Area,4)</f>
        <v>39323</v>
      </c>
      <c r="F28" s="49" t="str">
        <f>VLOOKUP(B28,[1]список!Print_Area,5)</f>
        <v>КМС</v>
      </c>
      <c r="G28" s="49" t="str">
        <f>VLOOKUP(B28,[1]список!Print_Area,6)</f>
        <v>Санкт-Петербург</v>
      </c>
      <c r="H28" s="258">
        <v>8.522453703703704E-4</v>
      </c>
      <c r="I28" s="258">
        <v>1.6853009259259258E-3</v>
      </c>
      <c r="J28" s="51"/>
      <c r="K28" s="52"/>
      <c r="L28" s="397"/>
      <c r="M28" s="334" t="s">
        <v>46</v>
      </c>
    </row>
    <row r="29" spans="1:13" s="44" customFormat="1" ht="18" customHeight="1" x14ac:dyDescent="0.25">
      <c r="A29" s="401"/>
      <c r="B29" s="61">
        <v>91</v>
      </c>
      <c r="C29" s="47">
        <f>VLOOKUP(B29,[1]список!Print_Area,3)</f>
        <v>10111019330</v>
      </c>
      <c r="D29" s="47" t="str">
        <f>VLOOKUP(B29,[1]список!Print_Area,2)</f>
        <v>ДАВЫДОВСКАЯ Ольга</v>
      </c>
      <c r="E29" s="48">
        <f>VLOOKUP(B29,[1]список!Print_Area,4)</f>
        <v>38979</v>
      </c>
      <c r="F29" s="49" t="str">
        <f>VLOOKUP(B29,[1]список!Print_Area,5)</f>
        <v>КМС</v>
      </c>
      <c r="G29" s="49" t="str">
        <f>VLOOKUP(B29,[1]список!Print_Area,6)</f>
        <v>Санкт-Петербург</v>
      </c>
      <c r="H29" s="390"/>
      <c r="I29" s="390"/>
      <c r="J29" s="53"/>
      <c r="K29" s="54"/>
      <c r="L29" s="398"/>
      <c r="M29" s="400"/>
    </row>
    <row r="30" spans="1:13" s="44" customFormat="1" ht="18" customHeight="1" x14ac:dyDescent="0.25">
      <c r="A30" s="401"/>
      <c r="B30" s="61">
        <v>95</v>
      </c>
      <c r="C30" s="47">
        <f>VLOOKUP(B30,[1]список!Print_Area,3)</f>
        <v>10111058920</v>
      </c>
      <c r="D30" s="47" t="str">
        <f>VLOOKUP(B30,[1]список!Print_Area,2)</f>
        <v>ЖЕЛОНКИНА Софья</v>
      </c>
      <c r="E30" s="48">
        <f>VLOOKUP(B30,[1]список!Print_Area,4)</f>
        <v>38947</v>
      </c>
      <c r="F30" s="49" t="str">
        <f>VLOOKUP(B30,[1]список!Print_Area,5)</f>
        <v>КМС</v>
      </c>
      <c r="G30" s="49" t="str">
        <f>VLOOKUP(B30,[1]список!Print_Area,6)</f>
        <v>Санкт-Петербург</v>
      </c>
      <c r="H30" s="390"/>
      <c r="I30" s="390"/>
      <c r="J30" s="53"/>
      <c r="K30" s="54"/>
      <c r="L30" s="398"/>
      <c r="M30" s="400"/>
    </row>
    <row r="31" spans="1:13" s="44" customFormat="1" ht="18" customHeight="1" thickBot="1" x14ac:dyDescent="0.3">
      <c r="A31" s="401"/>
      <c r="B31" s="62">
        <v>90</v>
      </c>
      <c r="C31" s="63">
        <f>VLOOKUP(B31,[1]список!Print_Area,3)</f>
        <v>10111016480</v>
      </c>
      <c r="D31" s="63" t="str">
        <f>VLOOKUP(B31,[1]список!Print_Area,2)</f>
        <v>ЖУРАВЛЕВА Екатерина</v>
      </c>
      <c r="E31" s="64">
        <f>VLOOKUP(B31,[1]список!Print_Area,4)</f>
        <v>38870</v>
      </c>
      <c r="F31" s="65" t="str">
        <f>VLOOKUP(B31,[1]список!Print_Area,5)</f>
        <v>КМС</v>
      </c>
      <c r="G31" s="65" t="str">
        <f>VLOOKUP(B31,[1]список!Print_Area,6)</f>
        <v>Санкт-Петербург</v>
      </c>
      <c r="H31" s="390"/>
      <c r="I31" s="390"/>
      <c r="J31" s="53"/>
      <c r="K31" s="54"/>
      <c r="L31" s="398"/>
      <c r="M31" s="400"/>
    </row>
    <row r="32" spans="1:13" s="59" customFormat="1" ht="18" customHeight="1" x14ac:dyDescent="0.25">
      <c r="A32" s="262"/>
      <c r="B32" s="60">
        <v>92</v>
      </c>
      <c r="C32" s="66">
        <f>VLOOKUP(B32,[1]список!Print_Area,3)</f>
        <v>10105526785</v>
      </c>
      <c r="D32" s="66" t="str">
        <f>VLOOKUP(B32,[1]список!Print_Area,2)</f>
        <v>КАСИМОВА Виолетта</v>
      </c>
      <c r="E32" s="67">
        <f>VLOOKUP(B32,[1]список!Print_Area,4)</f>
        <v>39379</v>
      </c>
      <c r="F32" s="68" t="str">
        <f>VLOOKUP(B32,[1]список!Print_Area,5)</f>
        <v>КМС</v>
      </c>
      <c r="G32" s="68" t="str">
        <f>VLOOKUP(B32,[1]список!Print_Area,6)</f>
        <v>Санкт-Петербург</v>
      </c>
      <c r="H32" s="259"/>
      <c r="I32" s="259"/>
      <c r="J32" s="57"/>
      <c r="K32" s="58"/>
      <c r="L32" s="399"/>
      <c r="M32" s="335"/>
    </row>
    <row r="33" spans="1:13" s="44" customFormat="1" ht="18" customHeight="1" x14ac:dyDescent="0.25">
      <c r="A33" s="401">
        <v>3</v>
      </c>
      <c r="B33" s="61">
        <v>96</v>
      </c>
      <c r="C33" s="47">
        <f>VLOOKUP(B33,[1]список!Print_Area,3)</f>
        <v>10090053164</v>
      </c>
      <c r="D33" s="47" t="str">
        <f>VLOOKUP(B33,[1]список!Print_Area,2)</f>
        <v>КЛИМЕНКО Эвелина</v>
      </c>
      <c r="E33" s="48">
        <f>VLOOKUP(B33,[1]список!Print_Area,4)</f>
        <v>39217</v>
      </c>
      <c r="F33" s="49" t="str">
        <f>VLOOKUP(B33,[1]список!Print_Area,5)</f>
        <v>КМС</v>
      </c>
      <c r="G33" s="49" t="str">
        <f>VLOOKUP(B33,[1]список!Print_Area,6)</f>
        <v>Санкт-Петербург</v>
      </c>
      <c r="H33" s="258">
        <v>8.5776620370370358E-4</v>
      </c>
      <c r="I33" s="258">
        <v>1.6271643518518519E-3</v>
      </c>
      <c r="J33" s="50"/>
      <c r="K33" s="52"/>
      <c r="L33" s="397"/>
      <c r="M33" s="334" t="s">
        <v>46</v>
      </c>
    </row>
    <row r="34" spans="1:13" s="44" customFormat="1" ht="18" customHeight="1" x14ac:dyDescent="0.25">
      <c r="A34" s="401"/>
      <c r="B34" s="61">
        <v>99</v>
      </c>
      <c r="C34" s="47">
        <f>VLOOKUP(B34,[1]список!Print_Area,3)</f>
        <v>10080748238</v>
      </c>
      <c r="D34" s="47" t="str">
        <f>VLOOKUP(B34,[1]список!Print_Area,2)</f>
        <v>ЧЕРТИХИНА Юлия</v>
      </c>
      <c r="E34" s="48">
        <f>VLOOKUP(B34,[1]список!Print_Area,4)</f>
        <v>39121</v>
      </c>
      <c r="F34" s="49" t="str">
        <f>VLOOKUP(B34,[1]список!Print_Area,5)</f>
        <v>МС</v>
      </c>
      <c r="G34" s="49" t="str">
        <f>VLOOKUP(B34,[1]список!Print_Area,6)</f>
        <v>Санкт-Петербург</v>
      </c>
      <c r="H34" s="390"/>
      <c r="I34" s="390"/>
      <c r="J34" s="53"/>
      <c r="K34" s="54"/>
      <c r="L34" s="398"/>
      <c r="M34" s="400"/>
    </row>
    <row r="35" spans="1:13" s="44" customFormat="1" ht="18" customHeight="1" x14ac:dyDescent="0.25">
      <c r="A35" s="401"/>
      <c r="B35" s="69">
        <v>100</v>
      </c>
      <c r="C35" s="47">
        <f>VLOOKUP(B35,[1]список!Print_Area,3)</f>
        <v>10091971239</v>
      </c>
      <c r="D35" s="47" t="str">
        <f>VLOOKUP(B35,[1]список!Print_Area,2)</f>
        <v>ГУЦА Дарья</v>
      </c>
      <c r="E35" s="48">
        <f>VLOOKUP(B35,[1]список!Print_Area,4)</f>
        <v>38975</v>
      </c>
      <c r="F35" s="49" t="str">
        <f>VLOOKUP(B35,[1]список!Print_Area,5)</f>
        <v>КМС</v>
      </c>
      <c r="G35" s="49" t="str">
        <f>VLOOKUP(B35,[1]список!Print_Area,6)</f>
        <v>Санкт-Петербург</v>
      </c>
      <c r="H35" s="390"/>
      <c r="I35" s="390"/>
      <c r="J35" s="53"/>
      <c r="K35" s="54"/>
      <c r="L35" s="398"/>
      <c r="M35" s="400"/>
    </row>
    <row r="36" spans="1:13" s="44" customFormat="1" ht="18" customHeight="1" thickBot="1" x14ac:dyDescent="0.3">
      <c r="A36" s="401"/>
      <c r="B36" s="70">
        <v>98</v>
      </c>
      <c r="C36" s="63">
        <f>VLOOKUP(B36,[1]список!Print_Area,3)</f>
        <v>10128589850</v>
      </c>
      <c r="D36" s="63" t="str">
        <f>VLOOKUP(B36,[1]список!Print_Area,2)</f>
        <v>БЕЛЯЕВА Анна</v>
      </c>
      <c r="E36" s="64">
        <f>VLOOKUP(B36,[1]список!Print_Area,4)</f>
        <v>38965</v>
      </c>
      <c r="F36" s="65" t="str">
        <f>VLOOKUP(B36,[1]список!Print_Area,5)</f>
        <v>КМС</v>
      </c>
      <c r="G36" s="65" t="str">
        <f>VLOOKUP(B36,[1]список!Print_Area,6)</f>
        <v>Санкт-Петербург</v>
      </c>
      <c r="H36" s="390"/>
      <c r="I36" s="390"/>
      <c r="J36" s="53"/>
      <c r="K36" s="54"/>
      <c r="L36" s="398"/>
      <c r="M36" s="400"/>
    </row>
    <row r="37" spans="1:13" s="44" customFormat="1" ht="18" customHeight="1" x14ac:dyDescent="0.25">
      <c r="A37" s="262"/>
      <c r="B37" s="71">
        <v>101</v>
      </c>
      <c r="C37" s="66">
        <f>VLOOKUP(B37,[1]список!Print_Area,3)</f>
        <v>10090420653</v>
      </c>
      <c r="D37" s="66" t="str">
        <f>VLOOKUP(B37,[1]список!Print_Area,2)</f>
        <v>ИМИНОВА Камила</v>
      </c>
      <c r="E37" s="67">
        <f>VLOOKUP(B37,[1]список!Print_Area,4)</f>
        <v>38763</v>
      </c>
      <c r="F37" s="68" t="str">
        <f>VLOOKUP(B37,[1]список!Print_Area,5)</f>
        <v>КМС</v>
      </c>
      <c r="G37" s="68" t="str">
        <f>VLOOKUP(B37,[1]список!Print_Area,6)</f>
        <v>Санкт-Петербург</v>
      </c>
      <c r="H37" s="259"/>
      <c r="I37" s="259"/>
      <c r="J37" s="73"/>
      <c r="K37" s="58"/>
      <c r="L37" s="399"/>
      <c r="M37" s="335"/>
    </row>
    <row r="38" spans="1:13" s="44" customFormat="1" ht="18" customHeight="1" x14ac:dyDescent="0.25">
      <c r="A38" s="411">
        <v>4</v>
      </c>
      <c r="B38" s="69">
        <v>113</v>
      </c>
      <c r="C38" s="47">
        <f>VLOOKUP(B38,[1]список!Print_Area,3)</f>
        <v>10107167806</v>
      </c>
      <c r="D38" s="47" t="s">
        <v>99</v>
      </c>
      <c r="E38" s="48">
        <f>VLOOKUP(B38,[1]список!Print_Area,4)</f>
        <v>38784</v>
      </c>
      <c r="F38" s="49" t="str">
        <f>VLOOKUP(B38,[1]список!Print_Area,5)</f>
        <v>КМС</v>
      </c>
      <c r="G38" s="49" t="str">
        <f>VLOOKUP(B38,[1]список!Print_Area,6)</f>
        <v>Москва</v>
      </c>
      <c r="H38" s="258">
        <v>8.8958333333333326E-4</v>
      </c>
      <c r="I38" s="258">
        <v>1.7317013888888892E-3</v>
      </c>
      <c r="J38" s="50"/>
      <c r="K38" s="52"/>
      <c r="L38" s="397"/>
      <c r="M38" s="334" t="s">
        <v>46</v>
      </c>
    </row>
    <row r="39" spans="1:13" s="44" customFormat="1" ht="18" customHeight="1" x14ac:dyDescent="0.25">
      <c r="A39" s="395"/>
      <c r="B39" s="69">
        <v>111</v>
      </c>
      <c r="C39" s="47">
        <f>VLOOKUP(B39,[1]список!Print_Area,3)</f>
        <v>10096561157</v>
      </c>
      <c r="D39" s="47" t="str">
        <f>VLOOKUP(B39,[1]список!Print_Area,2)</f>
        <v>РЫБИНА Светлана</v>
      </c>
      <c r="E39" s="48">
        <f>VLOOKUP(B39,[1]список!Print_Area,4)</f>
        <v>38946</v>
      </c>
      <c r="F39" s="49" t="str">
        <f>VLOOKUP(B39,[1]список!Print_Area,5)</f>
        <v>КМС</v>
      </c>
      <c r="G39" s="49" t="str">
        <f>VLOOKUP(B39,[1]список!Print_Area,6)</f>
        <v>Москва</v>
      </c>
      <c r="H39" s="390"/>
      <c r="I39" s="390"/>
      <c r="J39" s="53"/>
      <c r="K39" s="54"/>
      <c r="L39" s="398"/>
      <c r="M39" s="400"/>
    </row>
    <row r="40" spans="1:13" s="44" customFormat="1" ht="18" customHeight="1" x14ac:dyDescent="0.25">
      <c r="A40" s="395"/>
      <c r="B40" s="69">
        <v>112</v>
      </c>
      <c r="C40" s="47">
        <f>VLOOKUP(B40,[1]список!Print_Area,3)</f>
        <v>10120565122</v>
      </c>
      <c r="D40" s="47" t="str">
        <f>VLOOKUP(B40,[1]список!Print_Area,2)</f>
        <v>ТОЛСТИКОВА Екатерина</v>
      </c>
      <c r="E40" s="48">
        <f>VLOOKUP(B40,[1]список!Print_Area,4)</f>
        <v>38778</v>
      </c>
      <c r="F40" s="49" t="str">
        <f>VLOOKUP(B40,[1]список!Print_Area,5)</f>
        <v>КМС</v>
      </c>
      <c r="G40" s="49" t="str">
        <f>VLOOKUP(B40,[1]список!Print_Area,6)</f>
        <v>Москва</v>
      </c>
      <c r="H40" s="390"/>
      <c r="I40" s="390"/>
      <c r="J40" s="53"/>
      <c r="K40" s="54"/>
      <c r="L40" s="398"/>
      <c r="M40" s="400"/>
    </row>
    <row r="41" spans="1:13" s="59" customFormat="1" ht="18" customHeight="1" x14ac:dyDescent="0.25">
      <c r="A41" s="395"/>
      <c r="B41" s="69">
        <v>114</v>
      </c>
      <c r="C41" s="47">
        <f>VLOOKUP(B41,[1]список!Print_Area,3)</f>
        <v>10083844154</v>
      </c>
      <c r="D41" s="47" t="str">
        <f>VLOOKUP(B41,[1]список!Print_Area,2)</f>
        <v>СМИРНОВА Анна</v>
      </c>
      <c r="E41" s="48">
        <f>VLOOKUP(B41,[1]список!Print_Area,4)</f>
        <v>39353</v>
      </c>
      <c r="F41" s="49" t="str">
        <f>VLOOKUP(B41,[1]список!Print_Area,5)</f>
        <v>КМС</v>
      </c>
      <c r="G41" s="49" t="str">
        <f>VLOOKUP(B41,[1]список!Print_Area,6)</f>
        <v>Москва</v>
      </c>
      <c r="H41" s="259"/>
      <c r="I41" s="259"/>
      <c r="J41" s="57"/>
      <c r="K41" s="58"/>
      <c r="L41" s="399"/>
      <c r="M41" s="335"/>
    </row>
    <row r="42" spans="1:13" s="44" customFormat="1" ht="18" customHeight="1" x14ac:dyDescent="0.25">
      <c r="A42" s="411">
        <v>5</v>
      </c>
      <c r="B42" s="60">
        <v>107</v>
      </c>
      <c r="C42" s="47">
        <f>VLOOKUP(B42,[1]список!Print_Area,3)</f>
        <v>10090442679</v>
      </c>
      <c r="D42" s="47" t="str">
        <f>VLOOKUP(B42,[1]список!Print_Area,2)</f>
        <v>БЕССОНОВА София</v>
      </c>
      <c r="E42" s="48">
        <f>VLOOKUP(B42,[1]список!Print_Area,4)</f>
        <v>38772</v>
      </c>
      <c r="F42" s="49" t="str">
        <f>VLOOKUP(B42,[1]список!Print_Area,5)</f>
        <v>КМС</v>
      </c>
      <c r="G42" s="49" t="str">
        <f>VLOOKUP(B42,[1]список!Print_Area,6)</f>
        <v>Тульская обл.</v>
      </c>
      <c r="H42" s="50"/>
      <c r="I42" s="50"/>
      <c r="J42" s="74"/>
      <c r="K42" s="52"/>
      <c r="L42" s="397"/>
      <c r="M42" s="415"/>
    </row>
    <row r="43" spans="1:13" s="44" customFormat="1" ht="18" customHeight="1" x14ac:dyDescent="0.25">
      <c r="A43" s="395"/>
      <c r="B43" s="60">
        <v>106</v>
      </c>
      <c r="C43" s="47">
        <f>VLOOKUP(B43,[1]список!Print_Area,3)</f>
        <v>10100041841</v>
      </c>
      <c r="D43" s="47" t="str">
        <f>VLOOKUP(B43,[1]список!Print_Area,2)</f>
        <v>ВАСИЛЕНКО Владислава</v>
      </c>
      <c r="E43" s="48">
        <f>VLOOKUP(B43,[1]список!Print_Area,4)</f>
        <v>39082</v>
      </c>
      <c r="F43" s="49" t="str">
        <f>VLOOKUP(B43,[1]список!Print_Area,5)</f>
        <v>КМС</v>
      </c>
      <c r="G43" s="49" t="str">
        <f>VLOOKUP(B43,[1]список!Print_Area,6)</f>
        <v>Тульская обл.</v>
      </c>
      <c r="H43" s="75"/>
      <c r="I43" s="53"/>
      <c r="J43" s="53"/>
      <c r="K43" s="54"/>
      <c r="L43" s="398"/>
      <c r="M43" s="416"/>
    </row>
    <row r="44" spans="1:13" s="44" customFormat="1" ht="18" customHeight="1" x14ac:dyDescent="0.25">
      <c r="A44" s="395"/>
      <c r="B44" s="60">
        <v>103</v>
      </c>
      <c r="C44" s="47">
        <f>VLOOKUP(B44,[1]список!Print_Area,3)</f>
        <v>10095066650</v>
      </c>
      <c r="D44" s="47" t="str">
        <f>VLOOKUP(B44,[1]список!Print_Area,2)</f>
        <v>ХАЙБУЛЛАЕВА Виолетта</v>
      </c>
      <c r="E44" s="48">
        <f>VLOOKUP(B44,[1]список!Print_Area,4)</f>
        <v>38905</v>
      </c>
      <c r="F44" s="49" t="str">
        <f>VLOOKUP(B44,[1]список!Print_Area,5)</f>
        <v>КМС</v>
      </c>
      <c r="G44" s="49" t="str">
        <f>VLOOKUP(B44,[1]список!Print_Area,6)</f>
        <v>Тульская обл.</v>
      </c>
      <c r="H44" s="75"/>
      <c r="I44" s="53"/>
      <c r="J44" s="53"/>
      <c r="K44" s="54"/>
      <c r="L44" s="398"/>
      <c r="M44" s="416"/>
    </row>
    <row r="45" spans="1:13" s="59" customFormat="1" ht="18" customHeight="1" x14ac:dyDescent="0.25">
      <c r="A45" s="396"/>
      <c r="B45" s="60">
        <v>105</v>
      </c>
      <c r="C45" s="47">
        <f>VLOOKUP(B45,[1]список!Print_Area,3)</f>
        <v>10119926033</v>
      </c>
      <c r="D45" s="47" t="str">
        <f>VLOOKUP(B45,[1]список!Print_Area,2)</f>
        <v>БОБРОВА Мария</v>
      </c>
      <c r="E45" s="48">
        <f>VLOOKUP(B45,[1]список!Print_Area,4)</f>
        <v>39162</v>
      </c>
      <c r="F45" s="49" t="str">
        <f>VLOOKUP(B45,[1]список!Print_Area,5)</f>
        <v>КМС</v>
      </c>
      <c r="G45" s="49" t="str">
        <f>VLOOKUP(B45,[1]список!Print_Area,6)</f>
        <v>Тульская обл.</v>
      </c>
      <c r="H45" s="72"/>
      <c r="I45" s="56"/>
      <c r="J45" s="57"/>
      <c r="K45" s="58"/>
      <c r="L45" s="399"/>
      <c r="M45" s="417"/>
    </row>
    <row r="46" spans="1:13" s="44" customFormat="1" ht="18" customHeight="1" x14ac:dyDescent="0.25">
      <c r="A46" s="411">
        <v>6</v>
      </c>
      <c r="B46" s="60">
        <v>77</v>
      </c>
      <c r="C46" s="47">
        <f>VLOOKUP(B46,[1]список!Print_Area,3)</f>
        <v>10115640855</v>
      </c>
      <c r="D46" s="47" t="str">
        <f>VLOOKUP(B46,[1]список!Print_Area,2)</f>
        <v>ЕЛЬЦОВА Мира</v>
      </c>
      <c r="E46" s="48">
        <f>VLOOKUP(B46,[1]список!Print_Area,4)</f>
        <v>39374</v>
      </c>
      <c r="F46" s="49" t="str">
        <f>VLOOKUP(B46,[1]список!Print_Area,5)</f>
        <v>КМС</v>
      </c>
      <c r="G46" s="49" t="str">
        <f>VLOOKUP(B46,[1]список!Print_Area,6)</f>
        <v>Омская обл.</v>
      </c>
      <c r="H46" s="50"/>
      <c r="I46" s="50"/>
      <c r="J46" s="74"/>
      <c r="K46" s="52"/>
      <c r="L46" s="397"/>
      <c r="M46" s="415"/>
    </row>
    <row r="47" spans="1:13" s="44" customFormat="1" ht="18" customHeight="1" x14ac:dyDescent="0.25">
      <c r="A47" s="395"/>
      <c r="B47" s="60">
        <v>94</v>
      </c>
      <c r="C47" s="47">
        <f>VLOOKUP(B47,[1]список!Print_Area,3)</f>
        <v>10117352200</v>
      </c>
      <c r="D47" s="47" t="str">
        <f>VLOOKUP(B47,[1]список!Print_Area,2)</f>
        <v>ОСИПОВА Виктория</v>
      </c>
      <c r="E47" s="48">
        <f>VLOOKUP(B47,[1]список!Print_Area,4)</f>
        <v>39275</v>
      </c>
      <c r="F47" s="49" t="str">
        <f>VLOOKUP(B47,[1]список!Print_Area,5)</f>
        <v>КМС</v>
      </c>
      <c r="G47" s="49" t="str">
        <f>VLOOKUP(B47,[1]список!Print_Area,6)</f>
        <v>Санкт-Петербург</v>
      </c>
      <c r="H47" s="75"/>
      <c r="I47" s="53"/>
      <c r="J47" s="53"/>
      <c r="K47" s="54"/>
      <c r="L47" s="398"/>
      <c r="M47" s="416"/>
    </row>
    <row r="48" spans="1:13" s="44" customFormat="1" ht="18" customHeight="1" x14ac:dyDescent="0.25">
      <c r="A48" s="395"/>
      <c r="B48" s="60">
        <v>78</v>
      </c>
      <c r="C48" s="47">
        <f>VLOOKUP(B48,[1]список!Print_Area,3)</f>
        <v>10127392609</v>
      </c>
      <c r="D48" s="47" t="str">
        <f>VLOOKUP(B48,[1]список!Print_Area,2)</f>
        <v>ЧЕТКИНА Виталия</v>
      </c>
      <c r="E48" s="48">
        <f>VLOOKUP(B48,[1]список!Print_Area,4)</f>
        <v>39593</v>
      </c>
      <c r="F48" s="49" t="str">
        <f>VLOOKUP(B48,[1]список!Print_Area,5)</f>
        <v>КМС</v>
      </c>
      <c r="G48" s="49" t="str">
        <f>VLOOKUP(B48,[1]список!Print_Area,6)</f>
        <v>Омская обл.</v>
      </c>
      <c r="H48" s="75"/>
      <c r="I48" s="53"/>
      <c r="J48" s="53"/>
      <c r="K48" s="54"/>
      <c r="L48" s="398"/>
      <c r="M48" s="416"/>
    </row>
    <row r="49" spans="1:29" s="59" customFormat="1" ht="18" customHeight="1" x14ac:dyDescent="0.25">
      <c r="A49" s="396"/>
      <c r="B49" s="60">
        <v>83</v>
      </c>
      <c r="C49" s="47">
        <f>VLOOKUP(B49,[1]список!Print_Area,3)</f>
        <v>10118768804</v>
      </c>
      <c r="D49" s="47" t="str">
        <f>VLOOKUP(B49,[1]список!Print_Area,2)</f>
        <v>ВОРОНЧЕНКО Варвара</v>
      </c>
      <c r="E49" s="48">
        <f>VLOOKUP(B49,[1]список!Print_Area,4)</f>
        <v>39762</v>
      </c>
      <c r="F49" s="49" t="str">
        <f>VLOOKUP(B49,[1]список!Print_Area,5)</f>
        <v>1 СР</v>
      </c>
      <c r="G49" s="49" t="str">
        <f>VLOOKUP(B49,[1]список!Print_Area,6)</f>
        <v>Омская обл.</v>
      </c>
      <c r="H49" s="72"/>
      <c r="I49" s="56"/>
      <c r="J49" s="57"/>
      <c r="K49" s="58"/>
      <c r="L49" s="399"/>
      <c r="M49" s="417"/>
    </row>
    <row r="50" spans="1:29" s="44" customFormat="1" ht="18" customHeight="1" x14ac:dyDescent="0.25">
      <c r="A50" s="411">
        <v>7</v>
      </c>
      <c r="B50" s="60">
        <v>117</v>
      </c>
      <c r="C50" s="47">
        <f>VLOOKUP(B50,[1]список!Print_Area,3)</f>
        <v>10132637275</v>
      </c>
      <c r="D50" s="47" t="str">
        <f>VLOOKUP(B50,[1]список!Print_Area,2)</f>
        <v>САМОДЕЕНКО Дарья</v>
      </c>
      <c r="E50" s="48">
        <f>VLOOKUP(B50,[1]список!Print_Area,4)</f>
        <v>40070</v>
      </c>
      <c r="F50" s="49" t="str">
        <f>VLOOKUP(B50,[1]список!Print_Area,5)</f>
        <v>КМС</v>
      </c>
      <c r="G50" s="49" t="str">
        <f>VLOOKUP(B50,[1]список!Print_Area,6)</f>
        <v>Иркутская обл.</v>
      </c>
      <c r="H50" s="50"/>
      <c r="I50" s="50"/>
      <c r="J50" s="74"/>
      <c r="K50" s="52"/>
      <c r="L50" s="397"/>
      <c r="M50" s="415"/>
    </row>
    <row r="51" spans="1:29" s="44" customFormat="1" ht="18" customHeight="1" x14ac:dyDescent="0.25">
      <c r="A51" s="395"/>
      <c r="B51" s="61">
        <v>121</v>
      </c>
      <c r="C51" s="47">
        <f>VLOOKUP(B51,[1]список!Print_Area,3)</f>
        <v>10132607973</v>
      </c>
      <c r="D51" s="47" t="str">
        <f>VLOOKUP(B51,[1]список!Print_Area,2)</f>
        <v>БЕЛЬКОВА Яна</v>
      </c>
      <c r="E51" s="48">
        <f>VLOOKUP(B51,[1]список!Print_Area,4)</f>
        <v>40063</v>
      </c>
      <c r="F51" s="49" t="str">
        <f>VLOOKUP(B51,[1]список!Print_Area,5)</f>
        <v>КМС</v>
      </c>
      <c r="G51" s="49" t="str">
        <f>VLOOKUP(B51,[1]список!Print_Area,6)</f>
        <v>Иркутская обл.</v>
      </c>
      <c r="H51" s="75"/>
      <c r="I51" s="53"/>
      <c r="J51" s="53"/>
      <c r="K51" s="54"/>
      <c r="L51" s="398"/>
      <c r="M51" s="416"/>
    </row>
    <row r="52" spans="1:29" s="44" customFormat="1" ht="18" customHeight="1" x14ac:dyDescent="0.25">
      <c r="A52" s="395"/>
      <c r="B52" s="61">
        <v>120</v>
      </c>
      <c r="C52" s="47">
        <f>VLOOKUP(B52,[1]список!Print_Area,3)</f>
        <v>10140697672</v>
      </c>
      <c r="D52" s="47" t="str">
        <f>VLOOKUP(B52,[1]список!Print_Area,2)</f>
        <v>ХАЛАИМОВА Ирина</v>
      </c>
      <c r="E52" s="48">
        <f>VLOOKUP(B52,[1]список!Print_Area,4)</f>
        <v>40036</v>
      </c>
      <c r="F52" s="49" t="str">
        <f>VLOOKUP(B52,[1]список!Print_Area,5)</f>
        <v>1 СР</v>
      </c>
      <c r="G52" s="49" t="str">
        <f>VLOOKUP(B52,[1]список!Print_Area,6)</f>
        <v>Иркутская обл.</v>
      </c>
      <c r="H52" s="75"/>
      <c r="I52" s="53"/>
      <c r="J52" s="53"/>
      <c r="K52" s="54"/>
      <c r="L52" s="398"/>
      <c r="M52" s="416"/>
    </row>
    <row r="53" spans="1:29" s="83" customFormat="1" ht="18" customHeight="1" thickBot="1" x14ac:dyDescent="0.3">
      <c r="A53" s="412"/>
      <c r="B53" s="76">
        <v>122</v>
      </c>
      <c r="C53" s="77">
        <f>VLOOKUP(B53,[1]список!Print_Area,3)</f>
        <v>10140729705</v>
      </c>
      <c r="D53" s="77" t="str">
        <f>VLOOKUP(B53,[1]список!Print_Area,2)</f>
        <v>ВАНТЕЕВА Екатерина</v>
      </c>
      <c r="E53" s="78">
        <f>VLOOKUP(B53,[1]список!Print_Area,4)</f>
        <v>39832</v>
      </c>
      <c r="F53" s="79" t="str">
        <f>VLOOKUP(B53,[1]список!Print_Area,5)</f>
        <v>КМС</v>
      </c>
      <c r="G53" s="79" t="str">
        <f>VLOOKUP(B53,[1]список!Print_Area,6)</f>
        <v>Иркутская обл.</v>
      </c>
      <c r="H53" s="80"/>
      <c r="I53" s="81"/>
      <c r="J53" s="82"/>
      <c r="K53" s="58"/>
      <c r="L53" s="413"/>
      <c r="M53" s="417"/>
    </row>
    <row r="54" spans="1:29" ht="15" thickTop="1" x14ac:dyDescent="0.25">
      <c r="A54" s="402" t="s">
        <v>47</v>
      </c>
      <c r="B54" s="403"/>
      <c r="C54" s="403"/>
      <c r="D54" s="403"/>
      <c r="E54" s="403"/>
      <c r="F54" s="403"/>
      <c r="G54" s="404"/>
      <c r="H54" s="405" t="s">
        <v>48</v>
      </c>
      <c r="I54" s="403"/>
      <c r="J54" s="403"/>
      <c r="K54" s="403"/>
      <c r="L54" s="403"/>
      <c r="M54" s="406"/>
    </row>
    <row r="55" spans="1:29" ht="14.5" x14ac:dyDescent="0.25">
      <c r="A55" s="84" t="s">
        <v>49</v>
      </c>
      <c r="B55" s="85"/>
      <c r="C55" s="85"/>
      <c r="D55" s="85"/>
      <c r="E55" s="85"/>
      <c r="F55" s="85"/>
      <c r="G55" s="86" t="s">
        <v>50</v>
      </c>
      <c r="H55" s="87">
        <v>5</v>
      </c>
      <c r="I55" s="88"/>
      <c r="J55" s="88"/>
      <c r="K55" s="88"/>
      <c r="L55" s="89" t="s">
        <v>51</v>
      </c>
      <c r="M55" s="90">
        <f>COUNTIF(F15:F53,"ЗМС")</f>
        <v>0</v>
      </c>
    </row>
    <row r="56" spans="1:29" ht="14.5" x14ac:dyDescent="0.25">
      <c r="A56" s="84" t="s">
        <v>52</v>
      </c>
      <c r="B56" s="91"/>
      <c r="C56" s="91"/>
      <c r="D56" s="91"/>
      <c r="E56" s="91"/>
      <c r="F56" s="91"/>
      <c r="G56" s="86" t="s">
        <v>53</v>
      </c>
      <c r="H56" s="92">
        <f>H57+H61</f>
        <v>7</v>
      </c>
      <c r="I56" s="93"/>
      <c r="J56" s="93"/>
      <c r="K56" s="93"/>
      <c r="L56" s="89" t="s">
        <v>54</v>
      </c>
      <c r="M56" s="90">
        <f>COUNTIF(F15:F53,"МСМК")</f>
        <v>0</v>
      </c>
    </row>
    <row r="57" spans="1:29" ht="14.5" x14ac:dyDescent="0.25">
      <c r="A57" s="84"/>
      <c r="B57" s="91"/>
      <c r="C57" s="91"/>
      <c r="D57" s="91"/>
      <c r="E57" s="91"/>
      <c r="F57" s="91"/>
      <c r="G57" s="86" t="s">
        <v>55</v>
      </c>
      <c r="H57" s="92">
        <f>COUNT(A24:A53)</f>
        <v>7</v>
      </c>
      <c r="I57" s="93"/>
      <c r="J57" s="93"/>
      <c r="K57" s="93"/>
      <c r="L57" s="89" t="s">
        <v>56</v>
      </c>
      <c r="M57" s="90">
        <f>COUNTIF(F15:F53,"МС")</f>
        <v>1</v>
      </c>
    </row>
    <row r="58" spans="1:29" ht="14.5" x14ac:dyDescent="0.25">
      <c r="A58" s="84"/>
      <c r="B58" s="91"/>
      <c r="C58" s="91"/>
      <c r="D58" s="91"/>
      <c r="E58" s="91"/>
      <c r="F58" s="91"/>
      <c r="G58" s="86" t="s">
        <v>57</v>
      </c>
      <c r="H58" s="92">
        <f>COUNT(A15:A53)</f>
        <v>7</v>
      </c>
      <c r="I58" s="93"/>
      <c r="J58" s="93"/>
      <c r="K58" s="93"/>
      <c r="L58" s="89" t="s">
        <v>58</v>
      </c>
      <c r="M58" s="90">
        <f>COUNTIF(F15:F53,"КМС")</f>
        <v>27</v>
      </c>
    </row>
    <row r="59" spans="1:29" ht="14.5" x14ac:dyDescent="0.25">
      <c r="A59" s="84"/>
      <c r="B59" s="91"/>
      <c r="C59" s="91"/>
      <c r="D59" s="91"/>
      <c r="E59" s="91"/>
      <c r="F59" s="91"/>
      <c r="G59" s="86" t="s">
        <v>59</v>
      </c>
      <c r="H59" s="92">
        <f>COUNTIF(A14:A53,"НФ")</f>
        <v>0</v>
      </c>
      <c r="I59" s="93"/>
      <c r="J59" s="93"/>
      <c r="K59" s="93"/>
      <c r="L59" s="89" t="s">
        <v>60</v>
      </c>
      <c r="M59" s="90">
        <f>COUNTIF(F15:F53,"1 СР")</f>
        <v>2</v>
      </c>
    </row>
    <row r="60" spans="1:29" ht="14.5" x14ac:dyDescent="0.25">
      <c r="A60" s="94"/>
      <c r="B60" s="85"/>
      <c r="C60" s="85"/>
      <c r="D60" s="85"/>
      <c r="E60" s="85"/>
      <c r="F60" s="85"/>
      <c r="G60" s="86" t="s">
        <v>61</v>
      </c>
      <c r="H60" s="92">
        <f>COUNTIF(A14:A53,"ДСКВ")</f>
        <v>0</v>
      </c>
      <c r="I60" s="88"/>
      <c r="J60" s="88"/>
      <c r="K60" s="88"/>
      <c r="L60" s="89" t="s">
        <v>62</v>
      </c>
      <c r="M60" s="90">
        <f>COUNTIF(F15:F53,"2 СР")</f>
        <v>0</v>
      </c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</row>
    <row r="61" spans="1:29" ht="14.5" x14ac:dyDescent="0.25">
      <c r="A61" s="94"/>
      <c r="B61" s="91"/>
      <c r="C61" s="91"/>
      <c r="D61" s="91"/>
      <c r="E61" s="91"/>
      <c r="F61" s="91"/>
      <c r="G61" s="86" t="s">
        <v>63</v>
      </c>
      <c r="H61" s="92">
        <f>COUNTIF(A14:A53,"НС")</f>
        <v>0</v>
      </c>
      <c r="I61" s="93"/>
      <c r="J61" s="93"/>
      <c r="K61" s="93"/>
      <c r="L61" s="89" t="s">
        <v>64</v>
      </c>
      <c r="M61" s="90">
        <f>COUNTIF(F15:F53,"3 СР")</f>
        <v>0</v>
      </c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</row>
    <row r="62" spans="1:29" ht="14.5" x14ac:dyDescent="0.25">
      <c r="A62" s="94"/>
      <c r="B62" s="91"/>
      <c r="C62" s="91"/>
      <c r="D62" s="91"/>
      <c r="E62" s="91"/>
      <c r="F62" s="91"/>
      <c r="G62" s="86"/>
      <c r="H62" s="92"/>
      <c r="I62" s="93"/>
      <c r="J62" s="93"/>
      <c r="K62" s="93"/>
      <c r="L62" s="89"/>
      <c r="M62" s="90"/>
    </row>
    <row r="63" spans="1:29" ht="15.5" x14ac:dyDescent="0.25">
      <c r="A63" s="300" t="str">
        <f>A17</f>
        <v>ТЕХНИЧЕСКИЙ ДЕЛЕГАТ ФВСР:</v>
      </c>
      <c r="B63" s="301"/>
      <c r="C63" s="301"/>
      <c r="D63" s="301"/>
      <c r="E63" s="96"/>
      <c r="F63" s="301" t="str">
        <f>A18</f>
        <v>ГЛАВНЫЙ СУДЬЯ:</v>
      </c>
      <c r="G63" s="301"/>
      <c r="H63" s="301" t="str">
        <f>A19</f>
        <v>ГЛАВНЫЙ СЕКРЕТАРЬ:</v>
      </c>
      <c r="I63" s="301"/>
      <c r="J63" s="301"/>
      <c r="K63" s="301" t="str">
        <f>A20</f>
        <v>СУДЬЯ НА ФИНИШЕ:</v>
      </c>
      <c r="L63" s="301"/>
      <c r="M63" s="302"/>
    </row>
    <row r="64" spans="1:29" x14ac:dyDescent="0.25">
      <c r="A64" s="306"/>
      <c r="B64" s="307"/>
      <c r="C64" s="307"/>
      <c r="D64" s="307"/>
      <c r="E64" s="307"/>
      <c r="F64" s="308"/>
      <c r="G64" s="308"/>
      <c r="H64" s="308"/>
      <c r="I64" s="308"/>
      <c r="J64" s="97"/>
      <c r="K64" s="97"/>
      <c r="L64" s="97"/>
      <c r="M64" s="98"/>
    </row>
    <row r="65" spans="1:13" x14ac:dyDescent="0.25">
      <c r="A65" s="99"/>
      <c r="D65" s="100"/>
      <c r="E65" s="100"/>
      <c r="F65" s="100"/>
      <c r="G65" s="100"/>
      <c r="H65" s="100"/>
      <c r="I65" s="100"/>
      <c r="M65" s="101"/>
    </row>
    <row r="66" spans="1:13" x14ac:dyDescent="0.25">
      <c r="A66" s="306"/>
      <c r="B66" s="307"/>
      <c r="C66" s="307"/>
      <c r="D66" s="307"/>
      <c r="E66" s="307"/>
      <c r="F66" s="307"/>
      <c r="G66" s="307"/>
      <c r="H66" s="307"/>
      <c r="I66" s="307"/>
      <c r="M66" s="101"/>
    </row>
    <row r="67" spans="1:13" ht="13.5" thickBot="1" x14ac:dyDescent="0.3">
      <c r="A67" s="421"/>
      <c r="B67" s="422"/>
      <c r="C67" s="422"/>
      <c r="D67" s="422"/>
      <c r="E67" s="422"/>
      <c r="F67" s="422"/>
      <c r="G67" s="422"/>
      <c r="H67" s="422"/>
      <c r="I67" s="422"/>
      <c r="J67" s="102"/>
      <c r="K67" s="102"/>
      <c r="L67" s="102"/>
      <c r="M67" s="103"/>
    </row>
    <row r="68" spans="1:13" ht="16.5" thickTop="1" thickBot="1" x14ac:dyDescent="0.3">
      <c r="A68" s="418" t="str">
        <f>G17</f>
        <v xml:space="preserve">ДЕНИСЕНКО С.А. (г. МОСКВА) </v>
      </c>
      <c r="B68" s="419"/>
      <c r="C68" s="419"/>
      <c r="D68" s="419"/>
      <c r="E68" s="104"/>
      <c r="F68" s="419" t="str">
        <f>G18</f>
        <v xml:space="preserve">САВИЦКИЙ К.Н. (ВК, г. НОВОСИБИРСК) </v>
      </c>
      <c r="G68" s="419"/>
      <c r="H68" s="419" t="str">
        <f>G19</f>
        <v>СЛАБКОВСКАЯ В.Н. ( ВК, г. ОМСК)</v>
      </c>
      <c r="I68" s="419"/>
      <c r="J68" s="419"/>
      <c r="K68" s="419" t="str">
        <f>G20</f>
        <v xml:space="preserve">СТАРЧЕНКОВ С.А. (ВК, г. ОМСК) </v>
      </c>
      <c r="L68" s="419"/>
      <c r="M68" s="420"/>
    </row>
    <row r="69" spans="1:13" ht="13.5" thickTop="1" x14ac:dyDescent="0.25"/>
  </sheetData>
  <mergeCells count="69">
    <mergeCell ref="A68:D68"/>
    <mergeCell ref="F68:G68"/>
    <mergeCell ref="H68:J68"/>
    <mergeCell ref="K68:M68"/>
    <mergeCell ref="A64:E64"/>
    <mergeCell ref="F64:I64"/>
    <mergeCell ref="A66:E66"/>
    <mergeCell ref="F66:I66"/>
    <mergeCell ref="A67:E67"/>
    <mergeCell ref="F67:I67"/>
    <mergeCell ref="A63:D63"/>
    <mergeCell ref="F63:G63"/>
    <mergeCell ref="H63:J63"/>
    <mergeCell ref="K63:M63"/>
    <mergeCell ref="A42:A45"/>
    <mergeCell ref="L42:L45"/>
    <mergeCell ref="M42:M45"/>
    <mergeCell ref="A46:A49"/>
    <mergeCell ref="L46:L49"/>
    <mergeCell ref="M46:M49"/>
    <mergeCell ref="A50:A53"/>
    <mergeCell ref="L50:L53"/>
    <mergeCell ref="M50:M53"/>
    <mergeCell ref="A54:G54"/>
    <mergeCell ref="H54:M54"/>
    <mergeCell ref="A33:A37"/>
    <mergeCell ref="L33:L37"/>
    <mergeCell ref="M33:M37"/>
    <mergeCell ref="A38:A41"/>
    <mergeCell ref="L38:L41"/>
    <mergeCell ref="M38:M41"/>
    <mergeCell ref="H38:H41"/>
    <mergeCell ref="I38:I41"/>
    <mergeCell ref="H33:H37"/>
    <mergeCell ref="I33:I37"/>
    <mergeCell ref="A24:A27"/>
    <mergeCell ref="L24:L27"/>
    <mergeCell ref="M24:M27"/>
    <mergeCell ref="A28:A32"/>
    <mergeCell ref="L28:L32"/>
    <mergeCell ref="M28:M32"/>
    <mergeCell ref="H28:H32"/>
    <mergeCell ref="I28:I32"/>
    <mergeCell ref="H24:H27"/>
    <mergeCell ref="I24:I27"/>
    <mergeCell ref="M22:M23"/>
    <mergeCell ref="A22:A23"/>
    <mergeCell ref="B22:B23"/>
    <mergeCell ref="C22:C23"/>
    <mergeCell ref="D22:D23"/>
    <mergeCell ref="E22:E23"/>
    <mergeCell ref="F22:F23"/>
    <mergeCell ref="G22:G23"/>
    <mergeCell ref="H22:I22"/>
    <mergeCell ref="J22:J23"/>
    <mergeCell ref="K22:K23"/>
    <mergeCell ref="L22:L23"/>
    <mergeCell ref="A16:G16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1:M11"/>
    <mergeCell ref="A12:M12"/>
  </mergeCells>
  <pageMargins left="0.23622047244094491" right="0.23622047244094491" top="0.74803149606299213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8F0AF-5B70-441C-8544-BECFD55E10F4}">
  <sheetPr>
    <tabColor rgb="FFFFFF00"/>
    <pageSetUpPr fitToPage="1"/>
  </sheetPr>
  <dimension ref="A1:N67"/>
  <sheetViews>
    <sheetView view="pageBreakPreview" topLeftCell="A40" zoomScale="80" zoomScaleNormal="100" zoomScaleSheetLayoutView="80" workbookViewId="0">
      <selection activeCell="L49" sqref="L49"/>
    </sheetView>
  </sheetViews>
  <sheetFormatPr defaultColWidth="9.1796875" defaultRowHeight="13" x14ac:dyDescent="0.25"/>
  <cols>
    <col min="1" max="1" width="7" style="1" customWidth="1"/>
    <col min="2" max="2" width="7" style="100" customWidth="1"/>
    <col min="3" max="3" width="14.453125" style="100" customWidth="1"/>
    <col min="4" max="4" width="25.7265625" style="1" customWidth="1"/>
    <col min="5" max="5" width="11.08984375" style="1" customWidth="1"/>
    <col min="6" max="6" width="7.7265625" style="1" customWidth="1"/>
    <col min="7" max="7" width="29.90625" style="1" customWidth="1"/>
    <col min="8" max="9" width="10.26953125" style="1" customWidth="1"/>
    <col min="10" max="10" width="12.7265625" style="1" customWidth="1"/>
    <col min="11" max="11" width="10.453125" style="1" customWidth="1"/>
    <col min="12" max="12" width="8.54296875" style="1" customWidth="1"/>
    <col min="13" max="13" width="11.6328125" style="1" customWidth="1"/>
    <col min="14" max="16384" width="9.1796875" style="1"/>
  </cols>
  <sheetData>
    <row r="1" spans="1:13" ht="15.75" customHeight="1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5.75" customHeight="1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8.5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8.5" x14ac:dyDescent="0.25">
      <c r="A4" s="270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</row>
    <row r="5" spans="1:13" ht="18.5" x14ac:dyDescent="0.25">
      <c r="A5" s="270" t="s">
        <v>87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ht="5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3" customFormat="1" ht="28.5" x14ac:dyDescent="0.25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</row>
    <row r="8" spans="1:13" s="3" customFormat="1" ht="18" customHeight="1" x14ac:dyDescent="0.25">
      <c r="A8" s="272" t="s">
        <v>6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3" s="3" customFormat="1" ht="4.5" customHeight="1" thickBot="1" x14ac:dyDescent="0.3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</row>
    <row r="10" spans="1:13" ht="19.5" customHeight="1" thickTop="1" x14ac:dyDescent="0.25">
      <c r="A10" s="273" t="s">
        <v>100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5"/>
    </row>
    <row r="11" spans="1:13" ht="18" customHeight="1" x14ac:dyDescent="0.25">
      <c r="A11" s="276" t="s">
        <v>88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8"/>
    </row>
    <row r="12" spans="1:13" ht="19.5" customHeight="1" x14ac:dyDescent="0.25">
      <c r="A12" s="276" t="s">
        <v>69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8"/>
    </row>
    <row r="13" spans="1:13" ht="15.7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4.5" x14ac:dyDescent="0.3">
      <c r="A14" s="7" t="s">
        <v>9</v>
      </c>
      <c r="B14" s="8"/>
      <c r="C14" s="8"/>
      <c r="D14" s="9"/>
      <c r="E14" s="10"/>
      <c r="F14" s="10"/>
      <c r="G14" s="11" t="s">
        <v>96</v>
      </c>
      <c r="H14" s="10"/>
      <c r="I14" s="10"/>
      <c r="J14" s="205"/>
      <c r="K14" s="205"/>
      <c r="L14" s="205"/>
      <c r="M14" s="15" t="s">
        <v>89</v>
      </c>
    </row>
    <row r="15" spans="1:13" ht="14.5" x14ac:dyDescent="0.25">
      <c r="A15" s="16" t="s">
        <v>90</v>
      </c>
      <c r="B15" s="17"/>
      <c r="C15" s="17"/>
      <c r="D15" s="18"/>
      <c r="E15" s="18"/>
      <c r="F15" s="18"/>
      <c r="G15" s="19" t="s">
        <v>97</v>
      </c>
      <c r="H15" s="18"/>
      <c r="I15" s="18"/>
      <c r="J15" s="206"/>
      <c r="K15" s="206"/>
      <c r="L15" s="206"/>
      <c r="M15" s="15" t="s">
        <v>14</v>
      </c>
    </row>
    <row r="16" spans="1:13" ht="14.5" x14ac:dyDescent="0.25">
      <c r="A16" s="267" t="s">
        <v>15</v>
      </c>
      <c r="B16" s="268"/>
      <c r="C16" s="268"/>
      <c r="D16" s="268"/>
      <c r="E16" s="268"/>
      <c r="F16" s="268"/>
      <c r="G16" s="269"/>
      <c r="H16" s="23" t="s">
        <v>16</v>
      </c>
      <c r="I16" s="24"/>
      <c r="J16" s="24"/>
      <c r="K16" s="24"/>
      <c r="L16" s="24"/>
      <c r="M16" s="25"/>
    </row>
    <row r="17" spans="1:13" ht="14.5" x14ac:dyDescent="0.35">
      <c r="A17" s="26" t="s">
        <v>17</v>
      </c>
      <c r="B17" s="27"/>
      <c r="C17" s="27"/>
      <c r="D17" s="28"/>
      <c r="E17" s="29"/>
      <c r="F17" s="28"/>
      <c r="G17" s="30" t="s">
        <v>18</v>
      </c>
      <c r="H17" s="31" t="s">
        <v>19</v>
      </c>
      <c r="I17" s="29"/>
      <c r="J17" s="32"/>
      <c r="K17" s="32"/>
      <c r="L17" s="32"/>
      <c r="M17" s="34" t="s">
        <v>20</v>
      </c>
    </row>
    <row r="18" spans="1:13" ht="14.5" x14ac:dyDescent="0.35">
      <c r="A18" s="26" t="s">
        <v>21</v>
      </c>
      <c r="B18" s="27"/>
      <c r="C18" s="27"/>
      <c r="D18" s="32"/>
      <c r="E18" s="29"/>
      <c r="F18" s="28"/>
      <c r="G18" s="30" t="s">
        <v>22</v>
      </c>
      <c r="H18" s="31" t="s">
        <v>23</v>
      </c>
      <c r="I18" s="29"/>
      <c r="J18" s="32"/>
      <c r="K18" s="32"/>
      <c r="L18" s="32"/>
      <c r="M18" s="34" t="s">
        <v>24</v>
      </c>
    </row>
    <row r="19" spans="1:13" ht="14.5" x14ac:dyDescent="0.25">
      <c r="A19" s="26" t="s">
        <v>25</v>
      </c>
      <c r="B19" s="27"/>
      <c r="C19" s="27"/>
      <c r="D19" s="32"/>
      <c r="E19" s="29"/>
      <c r="F19" s="28"/>
      <c r="G19" s="35" t="s">
        <v>26</v>
      </c>
      <c r="H19" s="36" t="s">
        <v>27</v>
      </c>
      <c r="I19" s="29"/>
      <c r="J19" s="32"/>
      <c r="K19" s="32"/>
      <c r="L19" s="32"/>
      <c r="M19" s="37" t="s">
        <v>44</v>
      </c>
    </row>
    <row r="20" spans="1:13" ht="14.5" x14ac:dyDescent="0.35">
      <c r="A20" s="26" t="s">
        <v>29</v>
      </c>
      <c r="B20" s="38"/>
      <c r="C20" s="38"/>
      <c r="D20" s="39"/>
      <c r="E20" s="39"/>
      <c r="F20" s="39"/>
      <c r="G20" s="30" t="s">
        <v>30</v>
      </c>
      <c r="H20" s="36" t="s">
        <v>31</v>
      </c>
      <c r="I20" s="29"/>
      <c r="J20" s="32"/>
      <c r="K20" s="32"/>
      <c r="L20" s="32"/>
      <c r="M20" s="37">
        <v>4</v>
      </c>
    </row>
    <row r="21" spans="1:13" ht="15" thickBot="1" x14ac:dyDescent="0.3">
      <c r="A21" s="207"/>
      <c r="B21" s="208"/>
      <c r="C21" s="208"/>
      <c r="D21" s="209"/>
      <c r="E21" s="209"/>
      <c r="F21" s="209"/>
      <c r="G21" s="210"/>
      <c r="H21" s="211" t="s">
        <v>91</v>
      </c>
      <c r="I21" s="212"/>
      <c r="J21" s="213"/>
      <c r="K21" s="213"/>
      <c r="L21" s="213"/>
      <c r="M21" s="214">
        <v>2</v>
      </c>
    </row>
    <row r="22" spans="1:13" ht="14" thickTop="1" thickBot="1" x14ac:dyDescent="0.3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3"/>
    </row>
    <row r="23" spans="1:13" s="44" customFormat="1" ht="20.25" customHeight="1" thickTop="1" x14ac:dyDescent="0.25">
      <c r="A23" s="281" t="s">
        <v>32</v>
      </c>
      <c r="B23" s="283" t="s">
        <v>33</v>
      </c>
      <c r="C23" s="283" t="s">
        <v>34</v>
      </c>
      <c r="D23" s="283" t="s">
        <v>35</v>
      </c>
      <c r="E23" s="283" t="s">
        <v>36</v>
      </c>
      <c r="F23" s="283" t="s">
        <v>37</v>
      </c>
      <c r="G23" s="285" t="s">
        <v>38</v>
      </c>
      <c r="H23" s="287" t="s">
        <v>92</v>
      </c>
      <c r="I23" s="288"/>
      <c r="J23" s="285" t="s">
        <v>40</v>
      </c>
      <c r="K23" s="283" t="s">
        <v>41</v>
      </c>
      <c r="L23" s="289" t="s">
        <v>42</v>
      </c>
      <c r="M23" s="279" t="s">
        <v>43</v>
      </c>
    </row>
    <row r="24" spans="1:13" s="44" customFormat="1" ht="21.75" customHeight="1" thickBot="1" x14ac:dyDescent="0.3">
      <c r="A24" s="282"/>
      <c r="B24" s="284"/>
      <c r="C24" s="284"/>
      <c r="D24" s="284"/>
      <c r="E24" s="284"/>
      <c r="F24" s="284"/>
      <c r="G24" s="286"/>
      <c r="H24" s="215" t="s">
        <v>93</v>
      </c>
      <c r="I24" s="45" t="s">
        <v>94</v>
      </c>
      <c r="J24" s="286"/>
      <c r="K24" s="284"/>
      <c r="L24" s="290"/>
      <c r="M24" s="280"/>
    </row>
    <row r="25" spans="1:13" s="221" customFormat="1" ht="19" customHeight="1" thickTop="1" x14ac:dyDescent="0.25">
      <c r="A25" s="266">
        <v>1</v>
      </c>
      <c r="B25" s="216">
        <v>154</v>
      </c>
      <c r="C25" s="217">
        <f>VLOOKUP(B25,[1]список!Print_Area,3)</f>
        <v>10100511986</v>
      </c>
      <c r="D25" s="217" t="str">
        <f>VLOOKUP(B25,[1]список!Print_Area,2)</f>
        <v>АФАНАСЬЕВ Никита</v>
      </c>
      <c r="E25" s="218">
        <f>VLOOKUP(B25,[1]список!Print_Area,4)</f>
        <v>38756</v>
      </c>
      <c r="F25" s="217" t="str">
        <f>VLOOKUP(B25,[1]список!Print_Area,5)</f>
        <v>КМС</v>
      </c>
      <c r="G25" s="219" t="str">
        <f>VLOOKUP(B25,[1]список!Print_Area,6)</f>
        <v>Москва</v>
      </c>
      <c r="H25" s="312">
        <v>7.1334490740740744E-4</v>
      </c>
      <c r="I25" s="312">
        <v>7.234606481481481E-4</v>
      </c>
      <c r="J25" s="260">
        <f>H25+I25</f>
        <v>1.4368055555555555E-3</v>
      </c>
      <c r="K25" s="263">
        <f>0.083334/(J25/1)</f>
        <v>57.999497341710978</v>
      </c>
      <c r="L25" s="292"/>
      <c r="M25" s="220"/>
    </row>
    <row r="26" spans="1:13" s="221" customFormat="1" ht="19" customHeight="1" x14ac:dyDescent="0.25">
      <c r="A26" s="262"/>
      <c r="B26" s="71">
        <v>151</v>
      </c>
      <c r="C26" s="66">
        <f>VLOOKUP(B26,[1]список!Print_Area,3)</f>
        <v>10112134711</v>
      </c>
      <c r="D26" s="66" t="str">
        <f>VLOOKUP(B26,[1]список!Print_Area,2)</f>
        <v>САМУСЕВ Иван</v>
      </c>
      <c r="E26" s="67">
        <f>VLOOKUP(B26,[1]список!Print_Area,4)</f>
        <v>38958</v>
      </c>
      <c r="F26" s="66" t="str">
        <f>VLOOKUP(B26,[1]список!Print_Area,5)</f>
        <v>КМС</v>
      </c>
      <c r="G26" s="68" t="str">
        <f>VLOOKUP(B26,[1]список!Print_Area,6)</f>
        <v>Москва</v>
      </c>
      <c r="H26" s="311"/>
      <c r="I26" s="311"/>
      <c r="J26" s="259"/>
      <c r="K26" s="264"/>
      <c r="L26" s="293"/>
      <c r="M26" s="223"/>
    </row>
    <row r="27" spans="1:13" s="221" customFormat="1" ht="19" customHeight="1" x14ac:dyDescent="0.25">
      <c r="A27" s="261">
        <v>2</v>
      </c>
      <c r="B27" s="224">
        <v>153</v>
      </c>
      <c r="C27" s="217">
        <f>VLOOKUP(B27,[1]список!Print_Area,3)</f>
        <v>10107322194</v>
      </c>
      <c r="D27" s="217" t="str">
        <f>VLOOKUP(B27,[1]список!Print_Area,2)</f>
        <v>КИМАКОВСКИЙ Захар</v>
      </c>
      <c r="E27" s="218">
        <f>VLOOKUP(B27,[1]список!Print_Area,4)</f>
        <v>39113</v>
      </c>
      <c r="F27" s="217" t="str">
        <f>VLOOKUP(B27,[1]список!Print_Area,5)</f>
        <v>КМС</v>
      </c>
      <c r="G27" s="219" t="str">
        <f>VLOOKUP(B27,[1]список!Print_Area,6)</f>
        <v>Москва</v>
      </c>
      <c r="H27" s="310">
        <v>7.2996527777777773E-4</v>
      </c>
      <c r="I27" s="310">
        <v>7.3092592592592599E-4</v>
      </c>
      <c r="J27" s="258">
        <f>H27+I27</f>
        <v>1.4608912037037038E-3</v>
      </c>
      <c r="K27" s="265">
        <f>0.083334/(J27/1)</f>
        <v>57.043262214686933</v>
      </c>
      <c r="L27" s="294"/>
      <c r="M27" s="225"/>
    </row>
    <row r="28" spans="1:13" s="221" customFormat="1" ht="19" customHeight="1" x14ac:dyDescent="0.25">
      <c r="A28" s="262"/>
      <c r="B28" s="71">
        <v>150</v>
      </c>
      <c r="C28" s="66">
        <f>VLOOKUP(B28,[1]список!Print_Area,3)</f>
        <v>10092179383</v>
      </c>
      <c r="D28" s="66" t="str">
        <f>VLOOKUP(B28,[1]список!Print_Area,2)</f>
        <v>АМЕЛИН Даниил</v>
      </c>
      <c r="E28" s="67">
        <f>VLOOKUP(B28,[1]список!Print_Area,4)</f>
        <v>38819</v>
      </c>
      <c r="F28" s="66" t="str">
        <f>VLOOKUP(B28,[1]список!Print_Area,5)</f>
        <v>КМС</v>
      </c>
      <c r="G28" s="68" t="str">
        <f>VLOOKUP(B28,[1]список!Print_Area,6)</f>
        <v>Москва</v>
      </c>
      <c r="H28" s="311"/>
      <c r="I28" s="311"/>
      <c r="J28" s="259"/>
      <c r="K28" s="264"/>
      <c r="L28" s="294"/>
      <c r="M28" s="225"/>
    </row>
    <row r="29" spans="1:13" s="221" customFormat="1" ht="19" customHeight="1" x14ac:dyDescent="0.25">
      <c r="A29" s="261">
        <v>3</v>
      </c>
      <c r="B29" s="224">
        <v>135</v>
      </c>
      <c r="C29" s="217">
        <f>VLOOKUP(B29,[1]список!Print_Area,3)</f>
        <v>10090420148</v>
      </c>
      <c r="D29" s="217" t="str">
        <f>VLOOKUP(B29,[1]список!Print_Area,2)</f>
        <v>ГАЛИХАНОВ Денис</v>
      </c>
      <c r="E29" s="218">
        <f>VLOOKUP(B29,[1]список!Print_Area,4)</f>
        <v>38909</v>
      </c>
      <c r="F29" s="217" t="str">
        <f>VLOOKUP(B29,[1]список!Print_Area,5)</f>
        <v>КМС</v>
      </c>
      <c r="G29" s="219" t="str">
        <f>VLOOKUP(B29,[1]список!Print_Area,6)</f>
        <v>Санкт-Петербург</v>
      </c>
      <c r="H29" s="310">
        <v>7.3392361111111108E-4</v>
      </c>
      <c r="I29" s="310">
        <v>7.3699074074074075E-4</v>
      </c>
      <c r="J29" s="258">
        <f>H29+I29</f>
        <v>1.4709143518518517E-3</v>
      </c>
      <c r="K29" s="265">
        <f>0.083334/(J29/1)</f>
        <v>56.654556327555149</v>
      </c>
      <c r="L29" s="295"/>
      <c r="M29" s="227"/>
    </row>
    <row r="30" spans="1:13" s="221" customFormat="1" ht="19" customHeight="1" x14ac:dyDescent="0.25">
      <c r="A30" s="262"/>
      <c r="B30" s="71">
        <v>138</v>
      </c>
      <c r="C30" s="66">
        <f>VLOOKUP(B30,[1]список!Print_Area,3)</f>
        <v>10111626065</v>
      </c>
      <c r="D30" s="66" t="str">
        <f>VLOOKUP(B30,[1]список!Print_Area,2)</f>
        <v>ПАВЛОВСКИЙ Дмитрий</v>
      </c>
      <c r="E30" s="67">
        <f>VLOOKUP(B30,[1]список!Print_Area,4)</f>
        <v>39347</v>
      </c>
      <c r="F30" s="66" t="str">
        <f>VLOOKUP(B30,[1]список!Print_Area,5)</f>
        <v>КМС</v>
      </c>
      <c r="G30" s="68" t="str">
        <f>VLOOKUP(B30,[1]список!Print_Area,6)</f>
        <v>Санкт-Петербург</v>
      </c>
      <c r="H30" s="311"/>
      <c r="I30" s="311"/>
      <c r="J30" s="259"/>
      <c r="K30" s="264"/>
      <c r="L30" s="296"/>
      <c r="M30" s="223"/>
    </row>
    <row r="31" spans="1:13" s="221" customFormat="1" ht="19" customHeight="1" x14ac:dyDescent="0.25">
      <c r="A31" s="261">
        <v>4</v>
      </c>
      <c r="B31" s="228">
        <v>159</v>
      </c>
      <c r="C31" s="217">
        <f>VLOOKUP(B31,[1]список!Print_Area,3)</f>
        <v>10090423683</v>
      </c>
      <c r="D31" s="217" t="str">
        <f>VLOOKUP(B31,[1]список!Print_Area,2)</f>
        <v>ШЕШЕНИН Андрей</v>
      </c>
      <c r="E31" s="218">
        <f>VLOOKUP(B31,[1]список!Print_Area,4)</f>
        <v>38945</v>
      </c>
      <c r="F31" s="217" t="str">
        <f>VLOOKUP(B31,[1]список!Print_Area,5)</f>
        <v>КМС</v>
      </c>
      <c r="G31" s="219" t="str">
        <f>VLOOKUP(B31,[1]список!Print_Area,6)</f>
        <v>Москва</v>
      </c>
      <c r="H31" s="310">
        <v>7.3770833333333338E-4</v>
      </c>
      <c r="I31" s="310">
        <v>7.3359953703703695E-4</v>
      </c>
      <c r="J31" s="258">
        <f>H31+I31</f>
        <v>1.4713078703703702E-3</v>
      </c>
      <c r="K31" s="265">
        <f>0.083334/(J31/1)</f>
        <v>56.639403403056939</v>
      </c>
      <c r="L31" s="295"/>
      <c r="M31" s="227"/>
    </row>
    <row r="32" spans="1:13" s="221" customFormat="1" ht="19" customHeight="1" x14ac:dyDescent="0.25">
      <c r="A32" s="262"/>
      <c r="B32" s="71">
        <v>158</v>
      </c>
      <c r="C32" s="66">
        <f>VLOOKUP(B32,[1]список!Print_Area,3)</f>
        <v>10090059834</v>
      </c>
      <c r="D32" s="66" t="str">
        <f>VLOOKUP(B32,[1]список!Print_Area,2)</f>
        <v>КИРИЛЬЦЕВ Тимур</v>
      </c>
      <c r="E32" s="67">
        <f>VLOOKUP(B32,[1]список!Print_Area,4)</f>
        <v>39363</v>
      </c>
      <c r="F32" s="66" t="str">
        <f>VLOOKUP(B32,[1]список!Print_Area,5)</f>
        <v>КМС</v>
      </c>
      <c r="G32" s="68" t="str">
        <f>VLOOKUP(B32,[1]список!Print_Area,6)</f>
        <v>Москва</v>
      </c>
      <c r="H32" s="311"/>
      <c r="I32" s="311"/>
      <c r="J32" s="259"/>
      <c r="K32" s="264"/>
      <c r="L32" s="296"/>
      <c r="M32" s="223"/>
    </row>
    <row r="33" spans="1:13" s="221" customFormat="1" ht="19" customHeight="1" x14ac:dyDescent="0.25">
      <c r="A33" s="261">
        <v>5</v>
      </c>
      <c r="B33" s="229">
        <v>147</v>
      </c>
      <c r="C33" s="217">
        <f>VLOOKUP(B33,[1]список!Print_Area,3)</f>
        <v>10094923271</v>
      </c>
      <c r="D33" s="217" t="str">
        <f>VLOOKUP(B33,[1]список!Print_Area,2)</f>
        <v>БЫКОВСКИЙ Никита</v>
      </c>
      <c r="E33" s="218">
        <f>VLOOKUP(B33,[1]список!Print_Area,4)</f>
        <v>38917</v>
      </c>
      <c r="F33" s="217" t="str">
        <f>VLOOKUP(B33,[1]список!Print_Area,5)</f>
        <v>КМС</v>
      </c>
      <c r="G33" s="219" t="str">
        <f>VLOOKUP(B33,[1]список!Print_Area,6)</f>
        <v>Тульская обл.</v>
      </c>
      <c r="H33" s="310">
        <v>7.4856481481481486E-4</v>
      </c>
      <c r="I33" s="310">
        <v>7.2331018518518523E-4</v>
      </c>
      <c r="J33" s="258">
        <f>H33+I33</f>
        <v>1.4718750000000001E-3</v>
      </c>
      <c r="K33" s="265">
        <f>0.083334/(J33/1)</f>
        <v>56.617579617834394</v>
      </c>
      <c r="L33" s="295"/>
      <c r="M33" s="227"/>
    </row>
    <row r="34" spans="1:13" s="221" customFormat="1" ht="19" customHeight="1" x14ac:dyDescent="0.25">
      <c r="A34" s="262"/>
      <c r="B34" s="71">
        <v>148</v>
      </c>
      <c r="C34" s="66">
        <f>VLOOKUP(B34,[1]список!Print_Area,3)</f>
        <v>10131028691</v>
      </c>
      <c r="D34" s="66" t="str">
        <f>VLOOKUP(B34,[1]список!Print_Area,2)</f>
        <v>ЗЫБИН Артем</v>
      </c>
      <c r="E34" s="67">
        <f>VLOOKUP(B34,[1]список!Print_Area,4)</f>
        <v>39747</v>
      </c>
      <c r="F34" s="66" t="str">
        <f>VLOOKUP(B34,[1]список!Print_Area,5)</f>
        <v>КМС</v>
      </c>
      <c r="G34" s="68" t="str">
        <f>VLOOKUP(B34,[1]список!Print_Area,6)</f>
        <v>Тульская обл.</v>
      </c>
      <c r="H34" s="311"/>
      <c r="I34" s="311"/>
      <c r="J34" s="259"/>
      <c r="K34" s="264"/>
      <c r="L34" s="296"/>
      <c r="M34" s="223"/>
    </row>
    <row r="35" spans="1:13" s="221" customFormat="1" ht="19" customHeight="1" x14ac:dyDescent="0.25">
      <c r="A35" s="261">
        <v>6</v>
      </c>
      <c r="B35" s="228">
        <v>145</v>
      </c>
      <c r="C35" s="217">
        <f>VLOOKUP(B35,[1]список!Print_Area,3)</f>
        <v>10101388222</v>
      </c>
      <c r="D35" s="217" t="str">
        <f>VLOOKUP(B35,[1]список!Print_Area,2)</f>
        <v>СМИРНОВ Роман</v>
      </c>
      <c r="E35" s="218">
        <f>VLOOKUP(B35,[1]список!Print_Area,4)</f>
        <v>39390</v>
      </c>
      <c r="F35" s="217" t="str">
        <f>VLOOKUP(B35,[1]список!Print_Area,5)</f>
        <v>КМС</v>
      </c>
      <c r="G35" s="219" t="str">
        <f>VLOOKUP(B35,[1]список!Print_Area,6)</f>
        <v>Тульская обл.</v>
      </c>
      <c r="H35" s="310">
        <v>7.6728009259259273E-4</v>
      </c>
      <c r="I35" s="310">
        <v>7.6503472222222218E-4</v>
      </c>
      <c r="J35" s="258">
        <f>H35+I35</f>
        <v>1.5323148148148149E-3</v>
      </c>
      <c r="K35" s="265">
        <f>0.083334/(J35/1)</f>
        <v>54.384385763490243</v>
      </c>
      <c r="L35" s="295"/>
      <c r="M35" s="227"/>
    </row>
    <row r="36" spans="1:13" s="221" customFormat="1" ht="19" customHeight="1" x14ac:dyDescent="0.25">
      <c r="A36" s="262"/>
      <c r="B36" s="71">
        <v>144</v>
      </c>
      <c r="C36" s="66">
        <f>VLOOKUP(B36,[1]список!Print_Area,3)</f>
        <v>10100863008</v>
      </c>
      <c r="D36" s="66" t="str">
        <f>VLOOKUP(B36,[1]список!Print_Area,2)</f>
        <v>ПУЧЕНКИН Артем</v>
      </c>
      <c r="E36" s="67">
        <f>VLOOKUP(B36,[1]список!Print_Area,4)</f>
        <v>39432</v>
      </c>
      <c r="F36" s="66" t="str">
        <f>VLOOKUP(B36,[1]список!Print_Area,5)</f>
        <v>КМС</v>
      </c>
      <c r="G36" s="68" t="str">
        <f>VLOOKUP(B36,[1]список!Print_Area,6)</f>
        <v>Тульская обл.</v>
      </c>
      <c r="H36" s="311"/>
      <c r="I36" s="311"/>
      <c r="J36" s="259"/>
      <c r="K36" s="264"/>
      <c r="L36" s="296"/>
      <c r="M36" s="223"/>
    </row>
    <row r="37" spans="1:13" s="221" customFormat="1" ht="19" customHeight="1" x14ac:dyDescent="0.25">
      <c r="A37" s="261">
        <v>7</v>
      </c>
      <c r="B37" s="228">
        <v>133</v>
      </c>
      <c r="C37" s="217">
        <f>VLOOKUP(B37,[1]список!Print_Area,3)</f>
        <v>10084268530</v>
      </c>
      <c r="D37" s="217" t="str">
        <f>VLOOKUP(B37,[1]список!Print_Area,2)</f>
        <v>ПРИДАТЧЕНКО Егор</v>
      </c>
      <c r="E37" s="218">
        <f>VLOOKUP(B37,[1]список!Print_Area,4)</f>
        <v>38954</v>
      </c>
      <c r="F37" s="217" t="str">
        <f>VLOOKUP(B37,[1]список!Print_Area,5)</f>
        <v>МС</v>
      </c>
      <c r="G37" s="219" t="str">
        <f>VLOOKUP(B37,[1]список!Print_Area,6)</f>
        <v>Омская обл.</v>
      </c>
      <c r="H37" s="310">
        <v>7.6553240740740748E-4</v>
      </c>
      <c r="I37" s="310">
        <v>7.6958333333333338E-4</v>
      </c>
      <c r="J37" s="258">
        <f>H37+I37</f>
        <v>1.535115740740741E-3</v>
      </c>
      <c r="K37" s="265">
        <f>0.083334/(J37/1)</f>
        <v>54.285157651884127</v>
      </c>
      <c r="L37" s="294"/>
      <c r="M37" s="227"/>
    </row>
    <row r="38" spans="1:13" s="221" customFormat="1" ht="19" customHeight="1" x14ac:dyDescent="0.25">
      <c r="A38" s="262"/>
      <c r="B38" s="71">
        <v>134</v>
      </c>
      <c r="C38" s="66">
        <f>VLOOKUP(B38,[1]список!Print_Area,3)</f>
        <v>10091970330</v>
      </c>
      <c r="D38" s="66" t="str">
        <f>VLOOKUP(B38,[1]список!Print_Area,2)</f>
        <v>КУЛАГИН Глеб</v>
      </c>
      <c r="E38" s="67">
        <f>VLOOKUP(B38,[1]список!Print_Area,4)</f>
        <v>39380</v>
      </c>
      <c r="F38" s="66" t="str">
        <f>VLOOKUP(B38,[1]список!Print_Area,5)</f>
        <v>КМС</v>
      </c>
      <c r="G38" s="68" t="str">
        <f>VLOOKUP(B38,[1]список!Print_Area,6)</f>
        <v>Омская обл.</v>
      </c>
      <c r="H38" s="311"/>
      <c r="I38" s="311"/>
      <c r="J38" s="259"/>
      <c r="K38" s="264"/>
      <c r="L38" s="294"/>
      <c r="M38" s="223"/>
    </row>
    <row r="39" spans="1:13" s="221" customFormat="1" ht="19" customHeight="1" x14ac:dyDescent="0.25">
      <c r="A39" s="261">
        <v>8</v>
      </c>
      <c r="B39" s="224">
        <v>136</v>
      </c>
      <c r="C39" s="217">
        <f>VLOOKUP(B39,[1]список!Print_Area,3)</f>
        <v>10142219636</v>
      </c>
      <c r="D39" s="217" t="str">
        <f>VLOOKUP(B39,[1]список!Print_Area,2)</f>
        <v>МОКЕЕВ Захар</v>
      </c>
      <c r="E39" s="218">
        <f>VLOOKUP(B39,[1]список!Print_Area,4)</f>
        <v>39466</v>
      </c>
      <c r="F39" s="217" t="str">
        <f>VLOOKUP(B39,[1]список!Print_Area,5)</f>
        <v>КМС</v>
      </c>
      <c r="G39" s="219" t="str">
        <f>VLOOKUP(B39,[1]список!Print_Area,6)</f>
        <v>Санкт-Петербург</v>
      </c>
      <c r="H39" s="310">
        <v>7.6668981481481477E-4</v>
      </c>
      <c r="I39" s="310">
        <v>7.7944444444444448E-4</v>
      </c>
      <c r="J39" s="258">
        <f>H39+I39</f>
        <v>1.5461342592592592E-3</v>
      </c>
      <c r="K39" s="265">
        <f>0.083334/(J39/1)</f>
        <v>53.898294731483844</v>
      </c>
      <c r="L39" s="291"/>
      <c r="M39" s="227"/>
    </row>
    <row r="40" spans="1:13" s="221" customFormat="1" ht="19" customHeight="1" x14ac:dyDescent="0.25">
      <c r="A40" s="262"/>
      <c r="B40" s="71">
        <v>137</v>
      </c>
      <c r="C40" s="66">
        <f>VLOOKUP(B40,[1]список!Print_Area,3)</f>
        <v>10119497011</v>
      </c>
      <c r="D40" s="66" t="str">
        <f>VLOOKUP(B40,[1]список!Print_Area,2)</f>
        <v>ЦВЕТКОВ Артем</v>
      </c>
      <c r="E40" s="67">
        <f>VLOOKUP(B40,[1]список!Print_Area,4)</f>
        <v>39295</v>
      </c>
      <c r="F40" s="66" t="str">
        <f>VLOOKUP(B40,[1]список!Print_Area,5)</f>
        <v>КМС</v>
      </c>
      <c r="G40" s="68" t="str">
        <f>VLOOKUP(B40,[1]список!Print_Area,6)</f>
        <v>Санкт-Петербург</v>
      </c>
      <c r="H40" s="311"/>
      <c r="I40" s="311"/>
      <c r="J40" s="259"/>
      <c r="K40" s="264"/>
      <c r="L40" s="291"/>
      <c r="M40" s="223"/>
    </row>
    <row r="41" spans="1:13" s="221" customFormat="1" ht="19" customHeight="1" x14ac:dyDescent="0.25">
      <c r="A41" s="261">
        <v>9</v>
      </c>
      <c r="B41" s="224">
        <v>129</v>
      </c>
      <c r="C41" s="217">
        <f>VLOOKUP(B41,[1]список!Print_Area,3)</f>
        <v>10115653383</v>
      </c>
      <c r="D41" s="217" t="str">
        <f>VLOOKUP(B41,[1]список!Print_Area,2)</f>
        <v>БУТРИК Егор</v>
      </c>
      <c r="E41" s="218">
        <f>VLOOKUP(B41,[1]список!Print_Area,4)</f>
        <v>38946</v>
      </c>
      <c r="F41" s="217" t="str">
        <f>VLOOKUP(B41,[1]список!Print_Area,5)</f>
        <v>1 СР</v>
      </c>
      <c r="G41" s="219" t="str">
        <f>VLOOKUP(B41,[1]список!Print_Area,6)</f>
        <v>Омская обл.</v>
      </c>
      <c r="H41" s="310">
        <v>7.7916666666666672E-4</v>
      </c>
      <c r="I41" s="258">
        <v>7.8777777777777787E-4</v>
      </c>
      <c r="J41" s="258">
        <f>H41+I41</f>
        <v>1.5669444444444446E-3</v>
      </c>
      <c r="K41" s="265">
        <f>0.083334/(J41/1)</f>
        <v>53.18248537493352</v>
      </c>
      <c r="L41" s="315"/>
      <c r="M41" s="227"/>
    </row>
    <row r="42" spans="1:13" s="221" customFormat="1" ht="19" customHeight="1" x14ac:dyDescent="0.25">
      <c r="A42" s="262"/>
      <c r="B42" s="71">
        <v>130</v>
      </c>
      <c r="C42" s="66">
        <f>VLOOKUP(B42,[1]список!Print_Area,3)</f>
        <v>10092399150</v>
      </c>
      <c r="D42" s="66" t="str">
        <f>VLOOKUP(B42,[1]список!Print_Area,2)</f>
        <v>ПРИДАТЧЕНКО Роман</v>
      </c>
      <c r="E42" s="67">
        <f>VLOOKUP(B42,[1]список!Print_Area,4)</f>
        <v>39409</v>
      </c>
      <c r="F42" s="66" t="str">
        <f>VLOOKUP(B42,[1]список!Print_Area,5)</f>
        <v>КМС</v>
      </c>
      <c r="G42" s="68" t="str">
        <f>VLOOKUP(B42,[1]список!Print_Area,6)</f>
        <v>Омская обл.</v>
      </c>
      <c r="H42" s="311"/>
      <c r="I42" s="259"/>
      <c r="J42" s="259"/>
      <c r="K42" s="264"/>
      <c r="L42" s="316"/>
      <c r="M42" s="223"/>
    </row>
    <row r="43" spans="1:13" s="221" customFormat="1" ht="19" customHeight="1" x14ac:dyDescent="0.25">
      <c r="A43" s="261">
        <v>10</v>
      </c>
      <c r="B43" s="230">
        <v>124</v>
      </c>
      <c r="C43" s="217">
        <f>VLOOKUP(B43,[1]список!Print_Area,3)</f>
        <v>10092426331</v>
      </c>
      <c r="D43" s="217" t="str">
        <f>VLOOKUP(B43,[1]список!Print_Area,2)</f>
        <v>САННИКОВ Евгений</v>
      </c>
      <c r="E43" s="218">
        <f>VLOOKUP(B43,[1]список!Print_Area,4)</f>
        <v>38756</v>
      </c>
      <c r="F43" s="217" t="str">
        <f>VLOOKUP(B43,[1]список!Print_Area,5)</f>
        <v>КМС</v>
      </c>
      <c r="G43" s="219" t="str">
        <f>VLOOKUP(B43,[1]список!Print_Area,6)</f>
        <v>Омская обл.</v>
      </c>
      <c r="H43" s="310">
        <v>7.8862268518518517E-4</v>
      </c>
      <c r="I43" s="310">
        <v>8.0468749999999996E-4</v>
      </c>
      <c r="J43" s="258">
        <f>H43+I43</f>
        <v>1.593310185185185E-3</v>
      </c>
      <c r="K43" s="265">
        <f>0.083334/(J43/1)</f>
        <v>52.302433496535002</v>
      </c>
      <c r="L43" s="231"/>
      <c r="M43" s="227"/>
    </row>
    <row r="44" spans="1:13" s="221" customFormat="1" ht="19" customHeight="1" x14ac:dyDescent="0.25">
      <c r="A44" s="262"/>
      <c r="B44" s="71">
        <v>160</v>
      </c>
      <c r="C44" s="66">
        <f>VLOOKUP(B44,[1]список!Print_Area,3)</f>
        <v>10130334133</v>
      </c>
      <c r="D44" s="66" t="str">
        <f>VLOOKUP(B44,[1]список!Print_Area,2)</f>
        <v>ГАСПАРЯН Артур</v>
      </c>
      <c r="E44" s="67">
        <f>VLOOKUP(B44,[1]список!Print_Area,4)</f>
        <v>39077</v>
      </c>
      <c r="F44" s="66" t="str">
        <f>VLOOKUP(B44,[1]список!Print_Area,5)</f>
        <v>1 СР</v>
      </c>
      <c r="G44" s="68" t="str">
        <f>VLOOKUP(B44,[1]список!Print_Area,6)</f>
        <v>Омская обл.</v>
      </c>
      <c r="H44" s="311"/>
      <c r="I44" s="311"/>
      <c r="J44" s="259"/>
      <c r="K44" s="264"/>
      <c r="L44" s="232"/>
      <c r="M44" s="223"/>
    </row>
    <row r="45" spans="1:13" ht="19" customHeight="1" x14ac:dyDescent="0.25">
      <c r="A45" s="261">
        <v>11</v>
      </c>
      <c r="B45" s="230">
        <v>123</v>
      </c>
      <c r="C45" s="217">
        <f>VLOOKUP(B45,[1]список!Print_Area,3)</f>
        <v>10122875136</v>
      </c>
      <c r="D45" s="217" t="str">
        <f>VLOOKUP(B45,[1]список!Print_Area,2)</f>
        <v>ПУХОРЕВ Алексей</v>
      </c>
      <c r="E45" s="218">
        <f>VLOOKUP(B45,[1]список!Print_Area,4)</f>
        <v>38841</v>
      </c>
      <c r="F45" s="217" t="str">
        <f>VLOOKUP(B45,[1]список!Print_Area,5)</f>
        <v>КМС</v>
      </c>
      <c r="G45" s="219" t="s">
        <v>98</v>
      </c>
      <c r="H45" s="310">
        <v>8.0568287037037034E-4</v>
      </c>
      <c r="I45" s="310">
        <v>7.930208333333334E-4</v>
      </c>
      <c r="J45" s="258">
        <f>H45+I45</f>
        <v>1.5987037037037037E-3</v>
      </c>
      <c r="K45" s="265">
        <f>0.083334/(J45/1)</f>
        <v>52.125981698135064</v>
      </c>
      <c r="L45" s="231"/>
      <c r="M45" s="227"/>
    </row>
    <row r="46" spans="1:13" s="221" customFormat="1" ht="19" customHeight="1" x14ac:dyDescent="0.25">
      <c r="A46" s="262"/>
      <c r="B46" s="71">
        <v>132</v>
      </c>
      <c r="C46" s="66">
        <f>VLOOKUP(B46,[1]список!Print_Area,3)</f>
        <v>10084385132</v>
      </c>
      <c r="D46" s="66" t="str">
        <f>VLOOKUP(B46,[1]список!Print_Area,2)</f>
        <v>ШКРЯБИН Арсен</v>
      </c>
      <c r="E46" s="67">
        <f>VLOOKUP(B46,[1]список!Print_Area,4)</f>
        <v>39069</v>
      </c>
      <c r="F46" s="66" t="str">
        <f>VLOOKUP(B46,[1]список!Print_Area,5)</f>
        <v>КМС</v>
      </c>
      <c r="G46" s="68" t="str">
        <f>VLOOKUP(B46,[1]список!Print_Area,6)</f>
        <v>Омская обл.</v>
      </c>
      <c r="H46" s="311"/>
      <c r="I46" s="311"/>
      <c r="J46" s="259"/>
      <c r="K46" s="264"/>
      <c r="L46" s="232"/>
      <c r="M46" s="223"/>
    </row>
    <row r="47" spans="1:13" s="221" customFormat="1" ht="19" customHeight="1" x14ac:dyDescent="0.25">
      <c r="A47" s="261">
        <v>12</v>
      </c>
      <c r="B47" s="230">
        <v>128</v>
      </c>
      <c r="C47" s="217">
        <f>VLOOKUP(B47,[1]список!Print_Area,3)</f>
        <v>10113019835</v>
      </c>
      <c r="D47" s="217" t="str">
        <f>VLOOKUP(B47,[1]список!Print_Area,2)</f>
        <v>БЕЛОУСОВ Иван</v>
      </c>
      <c r="E47" s="218">
        <f>VLOOKUP(B47,[1]список!Print_Area,4)</f>
        <v>39235</v>
      </c>
      <c r="F47" s="217" t="str">
        <f>VLOOKUP(B47,[1]список!Print_Area,5)</f>
        <v>КМС</v>
      </c>
      <c r="G47" s="219" t="str">
        <f>VLOOKUP(B47,[1]список!Print_Area,6)</f>
        <v>Омская обл.</v>
      </c>
      <c r="H47" s="310">
        <v>8.0372685185185191E-4</v>
      </c>
      <c r="I47" s="310">
        <v>8.1024305555555548E-4</v>
      </c>
      <c r="J47" s="258">
        <f>H47+I47</f>
        <v>1.6139699074074073E-3</v>
      </c>
      <c r="K47" s="265">
        <f>0.083334/(J47/1)</f>
        <v>51.632932942264809</v>
      </c>
      <c r="L47" s="231"/>
      <c r="M47" s="227"/>
    </row>
    <row r="48" spans="1:13" s="221" customFormat="1" ht="19" customHeight="1" x14ac:dyDescent="0.25">
      <c r="A48" s="262"/>
      <c r="B48" s="71">
        <v>131</v>
      </c>
      <c r="C48" s="66">
        <f>VLOOKUP(B48,[1]список!Print_Area,3)</f>
        <v>10091960832</v>
      </c>
      <c r="D48" s="66" t="str">
        <f>VLOOKUP(B48,[1]список!Print_Area,2)</f>
        <v>ХРИСТОЛЮБОВ Павел</v>
      </c>
      <c r="E48" s="67">
        <f>VLOOKUP(B48,[1]список!Print_Area,4)</f>
        <v>39392</v>
      </c>
      <c r="F48" s="66" t="str">
        <f>VLOOKUP(B48,[1]список!Print_Area,5)</f>
        <v>КМС</v>
      </c>
      <c r="G48" s="68" t="str">
        <f>VLOOKUP(B48,[1]список!Print_Area,6)</f>
        <v>Омская обл.</v>
      </c>
      <c r="H48" s="311"/>
      <c r="I48" s="311"/>
      <c r="J48" s="259"/>
      <c r="K48" s="264"/>
      <c r="L48" s="232"/>
      <c r="M48" s="223"/>
    </row>
    <row r="49" spans="1:14" ht="19" customHeight="1" x14ac:dyDescent="0.25">
      <c r="A49" s="261">
        <v>13</v>
      </c>
      <c r="B49" s="230">
        <v>42</v>
      </c>
      <c r="C49" s="217">
        <f>VLOOKUP(B49,[1]список!Print_Area,3)</f>
        <v>10116158793</v>
      </c>
      <c r="D49" s="217" t="str">
        <f>VLOOKUP(B49,[1]список!Print_Area,2)</f>
        <v>ПРОСКУРНЯ Максим</v>
      </c>
      <c r="E49" s="218">
        <f>VLOOKUP(B49,[1]список!Print_Area,4)</f>
        <v>39272</v>
      </c>
      <c r="F49" s="217" t="str">
        <f>VLOOKUP(B49,[1]список!Print_Area,5)</f>
        <v>1 СР</v>
      </c>
      <c r="G49" s="219" t="str">
        <f>VLOOKUP(B49,[1]список!Print_Area,6)</f>
        <v>Омская обл.</v>
      </c>
      <c r="H49" s="310">
        <v>8.5434027777777776E-4</v>
      </c>
      <c r="I49" s="310">
        <v>8.4126157407407403E-4</v>
      </c>
      <c r="J49" s="258">
        <f>H49+I49</f>
        <v>1.6956018518518518E-3</v>
      </c>
      <c r="K49" s="265">
        <f>0.083334/(J49/1)</f>
        <v>49.147150853242323</v>
      </c>
      <c r="L49" s="231"/>
      <c r="M49" s="227"/>
    </row>
    <row r="50" spans="1:14" ht="19" customHeight="1" thickBot="1" x14ac:dyDescent="0.3">
      <c r="A50" s="262"/>
      <c r="B50" s="71">
        <v>125</v>
      </c>
      <c r="C50" s="66">
        <f>VLOOKUP(B50,[1]список!Print_Area,3)</f>
        <v>10123419548</v>
      </c>
      <c r="D50" s="66" t="str">
        <f>VLOOKUP(B50,[1]список!Print_Area,2)</f>
        <v>ДЕВЯТКОВ Андрей</v>
      </c>
      <c r="E50" s="67">
        <f>VLOOKUP(B50,[1]список!Print_Area,4)</f>
        <v>39361</v>
      </c>
      <c r="F50" s="66" t="str">
        <f>VLOOKUP(B50,[1]список!Print_Area,5)</f>
        <v>1 СР</v>
      </c>
      <c r="G50" s="68" t="str">
        <f>VLOOKUP(B50,[1]список!Print_Area,6)</f>
        <v>Омская обл.</v>
      </c>
      <c r="H50" s="317"/>
      <c r="I50" s="317"/>
      <c r="J50" s="313"/>
      <c r="K50" s="314"/>
      <c r="L50" s="232"/>
      <c r="M50" s="223"/>
    </row>
    <row r="51" spans="1:14" ht="15" customHeight="1" thickTop="1" x14ac:dyDescent="0.3">
      <c r="A51" s="233"/>
      <c r="B51" s="234"/>
      <c r="C51" s="234"/>
      <c r="D51" s="235"/>
      <c r="E51" s="236"/>
      <c r="F51" s="237"/>
      <c r="G51" s="236"/>
      <c r="H51" s="238"/>
      <c r="I51" s="238"/>
      <c r="J51" s="239"/>
      <c r="K51" s="239"/>
      <c r="L51" s="239"/>
      <c r="M51" s="240"/>
    </row>
    <row r="52" spans="1:14" ht="14.5" x14ac:dyDescent="0.25">
      <c r="A52" s="297" t="s">
        <v>47</v>
      </c>
      <c r="B52" s="298"/>
      <c r="C52" s="298"/>
      <c r="D52" s="298"/>
      <c r="E52" s="298"/>
      <c r="F52" s="298"/>
      <c r="G52" s="298" t="s">
        <v>48</v>
      </c>
      <c r="H52" s="298"/>
      <c r="I52" s="298"/>
      <c r="J52" s="298"/>
      <c r="K52" s="298"/>
      <c r="L52" s="298"/>
      <c r="M52" s="299"/>
    </row>
    <row r="53" spans="1:14" ht="14.5" x14ac:dyDescent="0.25">
      <c r="A53" s="84" t="s">
        <v>49</v>
      </c>
      <c r="B53" s="85"/>
      <c r="C53" s="85"/>
      <c r="D53" s="85"/>
      <c r="E53" s="85"/>
      <c r="F53" s="85"/>
      <c r="G53" s="86" t="s">
        <v>50</v>
      </c>
      <c r="H53" s="87">
        <v>4</v>
      </c>
      <c r="I53" s="88"/>
      <c r="J53" s="88"/>
      <c r="K53" s="88"/>
      <c r="L53" s="89" t="s">
        <v>51</v>
      </c>
      <c r="M53" s="90">
        <f>COUNTIF(F19:F50,"ЗМС")</f>
        <v>0</v>
      </c>
    </row>
    <row r="54" spans="1:14" ht="14.5" x14ac:dyDescent="0.25">
      <c r="A54" s="84" t="s">
        <v>52</v>
      </c>
      <c r="B54" s="91"/>
      <c r="C54" s="91"/>
      <c r="D54" s="91"/>
      <c r="E54" s="91"/>
      <c r="F54" s="91"/>
      <c r="G54" s="86" t="s">
        <v>53</v>
      </c>
      <c r="H54" s="92">
        <f>H55+H59</f>
        <v>13</v>
      </c>
      <c r="I54" s="93"/>
      <c r="J54" s="93"/>
      <c r="K54" s="93"/>
      <c r="L54" s="89" t="s">
        <v>54</v>
      </c>
      <c r="M54" s="90">
        <f>COUNTIF(F19:F50,"МСМК")</f>
        <v>0</v>
      </c>
    </row>
    <row r="55" spans="1:14" ht="14.5" x14ac:dyDescent="0.25">
      <c r="A55" s="84"/>
      <c r="B55" s="91"/>
      <c r="C55" s="91"/>
      <c r="D55" s="91"/>
      <c r="E55" s="91"/>
      <c r="F55" s="91"/>
      <c r="G55" s="86" t="s">
        <v>55</v>
      </c>
      <c r="H55" s="92">
        <f>COUNT(A25:A50)</f>
        <v>13</v>
      </c>
      <c r="I55" s="93"/>
      <c r="J55" s="93"/>
      <c r="K55" s="93"/>
      <c r="L55" s="89" t="s">
        <v>56</v>
      </c>
      <c r="M55" s="90">
        <f>COUNTIF(F19:F50,"МС")</f>
        <v>1</v>
      </c>
      <c r="N55" s="241"/>
    </row>
    <row r="56" spans="1:14" ht="14.5" x14ac:dyDescent="0.25">
      <c r="A56" s="84"/>
      <c r="B56" s="91"/>
      <c r="C56" s="91"/>
      <c r="D56" s="91"/>
      <c r="E56" s="91"/>
      <c r="F56" s="91"/>
      <c r="G56" s="86" t="s">
        <v>57</v>
      </c>
      <c r="H56" s="92">
        <f>COUNT(A19:A51)</f>
        <v>13</v>
      </c>
      <c r="I56" s="93"/>
      <c r="J56" s="93"/>
      <c r="K56" s="93"/>
      <c r="L56" s="89" t="s">
        <v>58</v>
      </c>
      <c r="M56" s="90">
        <f>COUNTIF(F19:F50,"КМС")</f>
        <v>21</v>
      </c>
      <c r="N56" s="95"/>
    </row>
    <row r="57" spans="1:14" ht="14.5" x14ac:dyDescent="0.25">
      <c r="A57" s="84"/>
      <c r="B57" s="91"/>
      <c r="C57" s="91"/>
      <c r="D57" s="91"/>
      <c r="E57" s="91"/>
      <c r="F57" s="91"/>
      <c r="G57" s="86" t="s">
        <v>59</v>
      </c>
      <c r="H57" s="92">
        <f>COUNTIF(A19:A50,"НФ")</f>
        <v>0</v>
      </c>
      <c r="I57" s="93"/>
      <c r="J57" s="93"/>
      <c r="K57" s="93"/>
      <c r="L57" s="89" t="s">
        <v>60</v>
      </c>
      <c r="M57" s="90">
        <f>COUNTIF(F19:F50,"1 СР")</f>
        <v>4</v>
      </c>
    </row>
    <row r="58" spans="1:14" ht="14.5" x14ac:dyDescent="0.25">
      <c r="A58" s="94"/>
      <c r="B58" s="85"/>
      <c r="C58" s="85"/>
      <c r="D58" s="85"/>
      <c r="E58" s="85"/>
      <c r="F58" s="85"/>
      <c r="G58" s="86" t="s">
        <v>61</v>
      </c>
      <c r="H58" s="92">
        <f>COUNTIF(A19:A50,"ДСКВ")</f>
        <v>0</v>
      </c>
      <c r="I58" s="88"/>
      <c r="J58" s="88"/>
      <c r="K58" s="88"/>
      <c r="L58" s="89" t="s">
        <v>62</v>
      </c>
      <c r="M58" s="90">
        <f>COUNTIF(F19:F50,"2 СР")</f>
        <v>0</v>
      </c>
    </row>
    <row r="59" spans="1:14" ht="14.5" x14ac:dyDescent="0.25">
      <c r="A59" s="94"/>
      <c r="B59" s="91"/>
      <c r="C59" s="91"/>
      <c r="D59" s="91"/>
      <c r="E59" s="91"/>
      <c r="F59" s="91"/>
      <c r="G59" s="86" t="s">
        <v>63</v>
      </c>
      <c r="H59" s="92">
        <f>COUNTIF(A19:A50,"НС")</f>
        <v>0</v>
      </c>
      <c r="I59" s="93"/>
      <c r="J59" s="93"/>
      <c r="K59" s="93"/>
      <c r="L59" s="89" t="s">
        <v>64</v>
      </c>
      <c r="M59" s="90">
        <f>COUNTIF(F19:F50,"3 СР")</f>
        <v>0</v>
      </c>
    </row>
    <row r="60" spans="1:14" x14ac:dyDescent="0.25">
      <c r="A60" s="84"/>
      <c r="M60" s="101"/>
    </row>
    <row r="61" spans="1:14" ht="15.5" x14ac:dyDescent="0.25">
      <c r="A61" s="300" t="str">
        <f>A17</f>
        <v>ТЕХНИЧЕСКИЙ ДЕЛЕГАТ ФВСР:</v>
      </c>
      <c r="B61" s="301"/>
      <c r="C61" s="301"/>
      <c r="D61" s="301"/>
      <c r="E61" s="301" t="str">
        <f>A18</f>
        <v>ГЛАВНЫЙ СУДЬЯ:</v>
      </c>
      <c r="F61" s="301"/>
      <c r="G61" s="301"/>
      <c r="H61" s="301" t="str">
        <f>A19</f>
        <v>ГЛАВНЫЙ СЕКРЕТАРЬ:</v>
      </c>
      <c r="I61" s="301"/>
      <c r="J61" s="301"/>
      <c r="K61" s="301" t="str">
        <f>A20</f>
        <v>СУДЬЯ НА ФИНИШЕ:</v>
      </c>
      <c r="L61" s="301"/>
      <c r="M61" s="302"/>
    </row>
    <row r="62" spans="1:14" ht="15.5" x14ac:dyDescent="0.25">
      <c r="A62" s="306"/>
      <c r="B62" s="307"/>
      <c r="C62" s="307"/>
      <c r="D62" s="307"/>
      <c r="E62" s="307"/>
      <c r="F62" s="307"/>
      <c r="G62" s="307"/>
      <c r="H62" s="308"/>
      <c r="I62" s="308"/>
      <c r="J62" s="308"/>
      <c r="K62" s="97"/>
      <c r="L62" s="97"/>
      <c r="M62" s="98"/>
      <c r="N62" s="242"/>
    </row>
    <row r="63" spans="1:14" x14ac:dyDescent="0.25">
      <c r="A63" s="99"/>
      <c r="D63" s="100"/>
      <c r="E63" s="100"/>
      <c r="F63" s="100"/>
      <c r="G63" s="100"/>
      <c r="H63" s="100"/>
      <c r="I63" s="100"/>
      <c r="J63" s="100"/>
      <c r="M63" s="101"/>
    </row>
    <row r="64" spans="1:14" x14ac:dyDescent="0.25">
      <c r="A64" s="306"/>
      <c r="B64" s="307"/>
      <c r="C64" s="307"/>
      <c r="D64" s="307"/>
      <c r="E64" s="307"/>
      <c r="F64" s="307"/>
      <c r="G64" s="307"/>
      <c r="H64" s="307"/>
      <c r="I64" s="307"/>
      <c r="J64" s="307"/>
      <c r="M64" s="101"/>
    </row>
    <row r="65" spans="1:13" x14ac:dyDescent="0.25">
      <c r="A65" s="306"/>
      <c r="B65" s="307"/>
      <c r="C65" s="307"/>
      <c r="D65" s="307"/>
      <c r="E65" s="307"/>
      <c r="F65" s="309"/>
      <c r="G65" s="309"/>
      <c r="H65" s="309"/>
      <c r="I65" s="309"/>
      <c r="J65" s="309"/>
      <c r="K65" s="243"/>
      <c r="L65" s="243"/>
      <c r="M65" s="6"/>
    </row>
    <row r="66" spans="1:13" ht="16" thickBot="1" x14ac:dyDescent="0.3">
      <c r="A66" s="303" t="str">
        <f>G17</f>
        <v xml:space="preserve">ДЕНИСЕНКО С.А. (г. МОСКВА) </v>
      </c>
      <c r="B66" s="304"/>
      <c r="C66" s="304"/>
      <c r="D66" s="304"/>
      <c r="E66" s="304" t="str">
        <f>G18</f>
        <v xml:space="preserve">САВИЦКИЙ К.Н. (ВК, г. НОВОСИБИРСК) </v>
      </c>
      <c r="F66" s="304"/>
      <c r="G66" s="304"/>
      <c r="H66" s="304" t="str">
        <f>G19</f>
        <v>СЛАБКОВСКАЯ В.Н. ( ВК, г. ОМСК)</v>
      </c>
      <c r="I66" s="304"/>
      <c r="J66" s="304"/>
      <c r="K66" s="304" t="str">
        <f>G20</f>
        <v xml:space="preserve">СТАРЧЕНКОВ С.А. (ВК, г. ОМСК) </v>
      </c>
      <c r="L66" s="304"/>
      <c r="M66" s="305"/>
    </row>
    <row r="67" spans="1:13" ht="13.5" thickTop="1" x14ac:dyDescent="0.25"/>
  </sheetData>
  <mergeCells count="114">
    <mergeCell ref="A66:D66"/>
    <mergeCell ref="E66:G66"/>
    <mergeCell ref="H66:J66"/>
    <mergeCell ref="K66:M66"/>
    <mergeCell ref="A62:E62"/>
    <mergeCell ref="F62:J62"/>
    <mergeCell ref="A64:E64"/>
    <mergeCell ref="F64:J64"/>
    <mergeCell ref="A65:E65"/>
    <mergeCell ref="F65:J65"/>
    <mergeCell ref="A52:F52"/>
    <mergeCell ref="G52:M52"/>
    <mergeCell ref="A37:A38"/>
    <mergeCell ref="A39:A40"/>
    <mergeCell ref="A41:A42"/>
    <mergeCell ref="A43:A44"/>
    <mergeCell ref="A45:A46"/>
    <mergeCell ref="A47:A48"/>
    <mergeCell ref="A49:A50"/>
    <mergeCell ref="H45:H46"/>
    <mergeCell ref="H47:H48"/>
    <mergeCell ref="H49:H50"/>
    <mergeCell ref="I49:I50"/>
    <mergeCell ref="G23:G24"/>
    <mergeCell ref="H23:I23"/>
    <mergeCell ref="J23:J24"/>
    <mergeCell ref="K23:K24"/>
    <mergeCell ref="L23:L24"/>
    <mergeCell ref="A61:D61"/>
    <mergeCell ref="E61:G61"/>
    <mergeCell ref="H61:J61"/>
    <mergeCell ref="K61:M61"/>
    <mergeCell ref="L25:L26"/>
    <mergeCell ref="L27:L28"/>
    <mergeCell ref="L29:L30"/>
    <mergeCell ref="L31:L32"/>
    <mergeCell ref="L33:L34"/>
    <mergeCell ref="L35:L36"/>
    <mergeCell ref="A25:A26"/>
    <mergeCell ref="A27:A28"/>
    <mergeCell ref="A29:A30"/>
    <mergeCell ref="A31:A32"/>
    <mergeCell ref="A33:A34"/>
    <mergeCell ref="A35:A36"/>
    <mergeCell ref="L37:L38"/>
    <mergeCell ref="L39:L40"/>
    <mergeCell ref="L41:L42"/>
    <mergeCell ref="H25:H26"/>
    <mergeCell ref="H27:H28"/>
    <mergeCell ref="H29:H30"/>
    <mergeCell ref="H31:H32"/>
    <mergeCell ref="H33:H34"/>
    <mergeCell ref="A16:G16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1:M11"/>
    <mergeCell ref="A12:M12"/>
    <mergeCell ref="M23:M24"/>
    <mergeCell ref="A23:A24"/>
    <mergeCell ref="B23:B24"/>
    <mergeCell ref="C23:C24"/>
    <mergeCell ref="D23:D24"/>
    <mergeCell ref="E23:E24"/>
    <mergeCell ref="F23:F24"/>
    <mergeCell ref="J49:J50"/>
    <mergeCell ref="K49:K50"/>
    <mergeCell ref="I47:I48"/>
    <mergeCell ref="J47:J48"/>
    <mergeCell ref="K47:K48"/>
    <mergeCell ref="H35:H36"/>
    <mergeCell ref="H37:H38"/>
    <mergeCell ref="H39:H40"/>
    <mergeCell ref="H41:H42"/>
    <mergeCell ref="H43:H44"/>
    <mergeCell ref="K39:K40"/>
    <mergeCell ref="K37:K38"/>
    <mergeCell ref="K35:K36"/>
    <mergeCell ref="I41:I42"/>
    <mergeCell ref="J41:J42"/>
    <mergeCell ref="K41:K42"/>
    <mergeCell ref="I39:I40"/>
    <mergeCell ref="J39:J40"/>
    <mergeCell ref="I45:I46"/>
    <mergeCell ref="J45:J46"/>
    <mergeCell ref="K45:K46"/>
    <mergeCell ref="I43:I44"/>
    <mergeCell ref="J43:J44"/>
    <mergeCell ref="K43:K44"/>
    <mergeCell ref="K33:K34"/>
    <mergeCell ref="I33:I34"/>
    <mergeCell ref="J33:J34"/>
    <mergeCell ref="I31:I32"/>
    <mergeCell ref="J31:J32"/>
    <mergeCell ref="I37:I38"/>
    <mergeCell ref="J37:J38"/>
    <mergeCell ref="I35:I36"/>
    <mergeCell ref="J35:J36"/>
    <mergeCell ref="I29:I30"/>
    <mergeCell ref="J29:J30"/>
    <mergeCell ref="K29:K30"/>
    <mergeCell ref="K31:K32"/>
    <mergeCell ref="I25:I26"/>
    <mergeCell ref="J25:J26"/>
    <mergeCell ref="I27:I28"/>
    <mergeCell ref="J27:J28"/>
    <mergeCell ref="K25:K26"/>
    <mergeCell ref="K27:K28"/>
  </mergeCells>
  <printOptions horizontalCentered="1"/>
  <pageMargins left="0.19685039370078741" right="0.19685039370078741" top="0.9055118110236221" bottom="0.86614173228346458" header="0.15748031496062992" footer="0.11811023622047245"/>
  <pageSetup paperSize="9" scale="60" fitToHeight="0" orientation="portrait" r:id="rId1"/>
  <headerFooter alignWithMargins="0">
    <oddHeader>&amp;L&amp;"Calibri,полужирный курсив"&amp;UРЕЗУЛЬТАТЫ НА САЙТЕ WWW.FVSR|highway|results&amp;R&amp;"Calibri,полужирный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0D6EC-6119-4AD1-BA1C-0A08391E7725}">
  <sheetPr>
    <tabColor rgb="FFFFC000"/>
  </sheetPr>
  <dimension ref="A1:AB54"/>
  <sheetViews>
    <sheetView view="pageBreakPreview" topLeftCell="A19" zoomScale="80" zoomScaleNormal="100" zoomScaleSheetLayoutView="80" workbookViewId="0">
      <selection activeCell="K36" sqref="K36:K37"/>
    </sheetView>
  </sheetViews>
  <sheetFormatPr defaultColWidth="9.26953125" defaultRowHeight="13" x14ac:dyDescent="0.25"/>
  <cols>
    <col min="1" max="1" width="7" style="120" customWidth="1"/>
    <col min="2" max="2" width="7.7265625" style="193" customWidth="1"/>
    <col min="3" max="3" width="15.90625" style="193" customWidth="1"/>
    <col min="4" max="4" width="23.26953125" style="120" customWidth="1"/>
    <col min="5" max="5" width="11.26953125" style="120" customWidth="1"/>
    <col min="6" max="6" width="8.26953125" style="193" customWidth="1"/>
    <col min="7" max="7" width="33.54296875" style="120" customWidth="1"/>
    <col min="8" max="8" width="14.453125" style="120" customWidth="1"/>
    <col min="9" max="9" width="11.08984375" style="193" customWidth="1"/>
    <col min="10" max="10" width="9.6328125" style="120" customWidth="1"/>
    <col min="11" max="11" width="10.54296875" style="120" customWidth="1"/>
    <col min="12" max="12" width="13.1796875" style="120" customWidth="1"/>
    <col min="13" max="16384" width="9.26953125" style="120"/>
  </cols>
  <sheetData>
    <row r="1" spans="1:12" ht="18.5" x14ac:dyDescent="0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18.5" x14ac:dyDescent="0.25">
      <c r="A2" s="321" t="s">
        <v>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2" ht="18.5" x14ac:dyDescent="0.25">
      <c r="A3" s="321" t="s">
        <v>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 ht="18.5" x14ac:dyDescent="0.25">
      <c r="A4" s="321" t="s">
        <v>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ht="18.5" x14ac:dyDescent="0.25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</row>
    <row r="6" spans="1:12" ht="14.5" x14ac:dyDescent="0.2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s="122" customFormat="1" ht="28.5" x14ac:dyDescent="0.25">
      <c r="A7" s="322" t="s">
        <v>5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</row>
    <row r="8" spans="1:12" s="122" customFormat="1" ht="21.5" thickBot="1" x14ac:dyDescent="0.3">
      <c r="A8" s="323" t="s">
        <v>6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</row>
    <row r="9" spans="1:12" s="122" customFormat="1" ht="21.5" hidden="1" thickBot="1" x14ac:dyDescent="0.3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</row>
    <row r="10" spans="1:12" ht="19" thickTop="1" x14ac:dyDescent="0.25">
      <c r="A10" s="324" t="s">
        <v>100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6"/>
    </row>
    <row r="11" spans="1:12" ht="18.5" x14ac:dyDescent="0.25">
      <c r="A11" s="327" t="s">
        <v>81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9"/>
    </row>
    <row r="12" spans="1:12" ht="18.5" x14ac:dyDescent="0.25">
      <c r="A12" s="327" t="s">
        <v>65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9"/>
    </row>
    <row r="13" spans="1:12" ht="21" x14ac:dyDescent="0.25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5"/>
    </row>
    <row r="14" spans="1:12" ht="14.5" x14ac:dyDescent="0.3">
      <c r="A14" s="126" t="s">
        <v>76</v>
      </c>
      <c r="B14" s="13"/>
      <c r="C14" s="13"/>
      <c r="D14" s="127"/>
      <c r="E14" s="12"/>
      <c r="F14" s="13"/>
      <c r="G14" s="11" t="s">
        <v>85</v>
      </c>
      <c r="H14" s="12"/>
      <c r="I14" s="13"/>
      <c r="J14" s="14"/>
      <c r="K14" s="14"/>
      <c r="L14" s="15" t="s">
        <v>83</v>
      </c>
    </row>
    <row r="15" spans="1:12" ht="14.5" x14ac:dyDescent="0.25">
      <c r="A15" s="128" t="s">
        <v>79</v>
      </c>
      <c r="B15" s="21"/>
      <c r="C15" s="21"/>
      <c r="D15" s="20"/>
      <c r="E15" s="20"/>
      <c r="F15" s="21"/>
      <c r="G15" s="19" t="s">
        <v>86</v>
      </c>
      <c r="H15" s="20"/>
      <c r="I15" s="21"/>
      <c r="J15" s="22"/>
      <c r="K15" s="22"/>
      <c r="L15" s="15" t="s">
        <v>14</v>
      </c>
    </row>
    <row r="16" spans="1:12" ht="14.5" x14ac:dyDescent="0.25">
      <c r="A16" s="318" t="s">
        <v>15</v>
      </c>
      <c r="B16" s="319"/>
      <c r="C16" s="319"/>
      <c r="D16" s="319"/>
      <c r="E16" s="319"/>
      <c r="F16" s="319"/>
      <c r="G16" s="320"/>
      <c r="H16" s="129" t="s">
        <v>16</v>
      </c>
      <c r="I16" s="131"/>
      <c r="J16" s="130"/>
      <c r="K16" s="130"/>
      <c r="L16" s="132"/>
    </row>
    <row r="17" spans="1:12" ht="14.5" x14ac:dyDescent="0.35">
      <c r="A17" s="133" t="s">
        <v>17</v>
      </c>
      <c r="B17" s="134"/>
      <c r="C17" s="134"/>
      <c r="D17" s="135"/>
      <c r="E17" s="136"/>
      <c r="F17" s="134"/>
      <c r="G17" s="30" t="s">
        <v>18</v>
      </c>
      <c r="H17" s="137" t="s">
        <v>19</v>
      </c>
      <c r="I17" s="138"/>
      <c r="J17" s="139"/>
      <c r="K17" s="138"/>
      <c r="L17" s="140" t="s">
        <v>20</v>
      </c>
    </row>
    <row r="18" spans="1:12" ht="14.5" x14ac:dyDescent="0.35">
      <c r="A18" s="133" t="s">
        <v>21</v>
      </c>
      <c r="B18" s="134"/>
      <c r="C18" s="134"/>
      <c r="D18" s="139"/>
      <c r="E18" s="136"/>
      <c r="F18" s="134"/>
      <c r="G18" s="30" t="s">
        <v>22</v>
      </c>
      <c r="H18" s="137" t="s">
        <v>23</v>
      </c>
      <c r="I18" s="138"/>
      <c r="J18" s="139"/>
      <c r="K18" s="138"/>
      <c r="L18" s="140" t="s">
        <v>24</v>
      </c>
    </row>
    <row r="19" spans="1:12" ht="14.5" x14ac:dyDescent="0.25">
      <c r="A19" s="133" t="s">
        <v>25</v>
      </c>
      <c r="B19" s="134"/>
      <c r="C19" s="134"/>
      <c r="D19" s="139"/>
      <c r="E19" s="136"/>
      <c r="F19" s="134"/>
      <c r="G19" s="35" t="s">
        <v>26</v>
      </c>
      <c r="H19" s="141" t="s">
        <v>27</v>
      </c>
      <c r="I19" s="138"/>
      <c r="J19" s="139"/>
      <c r="K19" s="138"/>
      <c r="L19" s="142" t="s">
        <v>84</v>
      </c>
    </row>
    <row r="20" spans="1:12" ht="15" thickBot="1" x14ac:dyDescent="0.4">
      <c r="A20" s="133" t="s">
        <v>29</v>
      </c>
      <c r="B20" s="143"/>
      <c r="C20" s="143"/>
      <c r="D20" s="144"/>
      <c r="E20" s="144"/>
      <c r="F20" s="143"/>
      <c r="G20" s="30" t="s">
        <v>30</v>
      </c>
      <c r="H20" s="141" t="s">
        <v>31</v>
      </c>
      <c r="I20" s="138"/>
      <c r="J20" s="139"/>
      <c r="K20" s="138"/>
      <c r="L20" s="142">
        <v>8</v>
      </c>
    </row>
    <row r="21" spans="1:12" ht="13.5" thickTop="1" x14ac:dyDescent="0.25">
      <c r="A21" s="145"/>
      <c r="B21" s="146"/>
      <c r="C21" s="146"/>
      <c r="D21" s="147"/>
      <c r="E21" s="147"/>
      <c r="F21" s="146"/>
      <c r="G21" s="147"/>
      <c r="H21" s="147"/>
      <c r="I21" s="146"/>
      <c r="J21" s="147"/>
      <c r="K21" s="147"/>
      <c r="L21" s="148"/>
    </row>
    <row r="22" spans="1:12" s="149" customFormat="1" ht="30" customHeight="1" x14ac:dyDescent="0.25">
      <c r="A22" s="336" t="s">
        <v>32</v>
      </c>
      <c r="B22" s="338" t="s">
        <v>33</v>
      </c>
      <c r="C22" s="338" t="s">
        <v>34</v>
      </c>
      <c r="D22" s="338" t="s">
        <v>35</v>
      </c>
      <c r="E22" s="338" t="s">
        <v>36</v>
      </c>
      <c r="F22" s="338" t="s">
        <v>37</v>
      </c>
      <c r="G22" s="346" t="s">
        <v>38</v>
      </c>
      <c r="H22" s="199" t="s">
        <v>39</v>
      </c>
      <c r="I22" s="346" t="s">
        <v>40</v>
      </c>
      <c r="J22" s="338" t="s">
        <v>41</v>
      </c>
      <c r="K22" s="348" t="s">
        <v>42</v>
      </c>
      <c r="L22" s="350" t="s">
        <v>43</v>
      </c>
    </row>
    <row r="23" spans="1:12" s="149" customFormat="1" x14ac:dyDescent="0.25">
      <c r="A23" s="337"/>
      <c r="B23" s="339"/>
      <c r="C23" s="339"/>
      <c r="D23" s="339"/>
      <c r="E23" s="339"/>
      <c r="F23" s="339"/>
      <c r="G23" s="347"/>
      <c r="H23" s="150" t="s">
        <v>44</v>
      </c>
      <c r="I23" s="347"/>
      <c r="J23" s="339"/>
      <c r="K23" s="349"/>
      <c r="L23" s="351"/>
    </row>
    <row r="24" spans="1:12" s="149" customFormat="1" ht="18.649999999999999" customHeight="1" x14ac:dyDescent="0.25">
      <c r="A24" s="330">
        <v>1</v>
      </c>
      <c r="B24" s="151">
        <v>59</v>
      </c>
      <c r="C24" s="152">
        <f>VLOOKUP(B24,[1]список!A:H,3,FALSE)</f>
        <v>10079777026</v>
      </c>
      <c r="D24" s="152" t="str">
        <f>VLOOKUP(B24,[1]список!A:I,2,FALSE)</f>
        <v>САМСОНОВА Анастасия</v>
      </c>
      <c r="E24" s="153">
        <f>VLOOKUP(B24,[1]список!A:J,4,FALSE)</f>
        <v>38050</v>
      </c>
      <c r="F24" s="152" t="str">
        <f>VLOOKUP(B24,[1]список!A:K,5,FALSE)</f>
        <v>МС</v>
      </c>
      <c r="G24" s="154" t="str">
        <f>VLOOKUP(B24,[1]список!A:M,6,FALSE)</f>
        <v>Санкт-Петербург</v>
      </c>
      <c r="H24" s="340">
        <v>8.6302083333333337E-4</v>
      </c>
      <c r="I24" s="342">
        <v>1.6922337962962961E-3</v>
      </c>
      <c r="J24" s="344">
        <f>0.083334/(I24/1)</f>
        <v>49.244968503990876</v>
      </c>
      <c r="K24" s="332"/>
      <c r="L24" s="334" t="s">
        <v>68</v>
      </c>
    </row>
    <row r="25" spans="1:12" s="159" customFormat="1" ht="19.149999999999999" customHeight="1" x14ac:dyDescent="0.25">
      <c r="A25" s="331"/>
      <c r="B25" s="155">
        <v>102</v>
      </c>
      <c r="C25" s="152">
        <f>VLOOKUP(B25,[1]список!A:H,3,FALSE)</f>
        <v>10093069258</v>
      </c>
      <c r="D25" s="152" t="str">
        <f>VLOOKUP(B25,[1]список!A:I,2,FALSE)</f>
        <v>БОГДАНОВА Алена</v>
      </c>
      <c r="E25" s="153">
        <f>VLOOKUP(B25,[1]список!A:J,4,FALSE)</f>
        <v>38836</v>
      </c>
      <c r="F25" s="152" t="str">
        <f>VLOOKUP(B25,[1]список!A:K,5,FALSE)</f>
        <v>КМС</v>
      </c>
      <c r="G25" s="152" t="str">
        <f>VLOOKUP(B25,[1]список!A:M,6,FALSE)</f>
        <v>Санкт-Петербург</v>
      </c>
      <c r="H25" s="341"/>
      <c r="I25" s="343"/>
      <c r="J25" s="345"/>
      <c r="K25" s="333"/>
      <c r="L25" s="335"/>
    </row>
    <row r="26" spans="1:12" s="149" customFormat="1" ht="19.149999999999999" customHeight="1" x14ac:dyDescent="0.25">
      <c r="A26" s="352">
        <v>2</v>
      </c>
      <c r="B26" s="151">
        <v>49</v>
      </c>
      <c r="C26" s="160">
        <f>VLOOKUP(B26,[1]список!A:H,3,FALSE)</f>
        <v>10036076607</v>
      </c>
      <c r="D26" s="160" t="str">
        <f>VLOOKUP(B26,[1]список!A:I,2,FALSE)</f>
        <v>ВАЛЬКОВСКАЯ Татьяна</v>
      </c>
      <c r="E26" s="161">
        <f>VLOOKUP(B26,[1]список!A:J,4,FALSE)</f>
        <v>37625</v>
      </c>
      <c r="F26" s="160" t="str">
        <f>VLOOKUP(B26,[1]список!A:K,5,FALSE)</f>
        <v>МС</v>
      </c>
      <c r="G26" s="162" t="s">
        <v>101</v>
      </c>
      <c r="H26" s="340">
        <v>8.7236111111111108E-4</v>
      </c>
      <c r="I26" s="342">
        <v>1.7212847222222221E-3</v>
      </c>
      <c r="J26" s="344">
        <f t="shared" ref="J26" si="0">0.083334/(I26/1)</f>
        <v>48.413838178040471</v>
      </c>
      <c r="K26" s="354"/>
      <c r="L26" s="334" t="s">
        <v>68</v>
      </c>
    </row>
    <row r="27" spans="1:12" s="159" customFormat="1" ht="19.149999999999999" customHeight="1" x14ac:dyDescent="0.25">
      <c r="A27" s="352"/>
      <c r="B27" s="155">
        <v>55</v>
      </c>
      <c r="C27" s="152">
        <f>VLOOKUP(B27,[1]список!A:H,3,FALSE)</f>
        <v>10036085600</v>
      </c>
      <c r="D27" s="152" t="str">
        <f>VLOOKUP(B27,[1]список!A:I,2,FALSE)</f>
        <v xml:space="preserve">МАЛЕРВЕЙН Любовь </v>
      </c>
      <c r="E27" s="153">
        <f>VLOOKUP(B27,[1]список!A:J,4,FALSE)</f>
        <v>37543</v>
      </c>
      <c r="F27" s="152" t="str">
        <f>VLOOKUP(B27,[1]список!A:K,5,FALSE)</f>
        <v>МС</v>
      </c>
      <c r="G27" s="152" t="str">
        <f>VLOOKUP(B27,[1]список!A:M,6,FALSE)</f>
        <v>Новосибирская обл.</v>
      </c>
      <c r="H27" s="341"/>
      <c r="I27" s="343"/>
      <c r="J27" s="345"/>
      <c r="K27" s="354"/>
      <c r="L27" s="335"/>
    </row>
    <row r="28" spans="1:12" s="149" customFormat="1" ht="19.149999999999999" customHeight="1" x14ac:dyDescent="0.25">
      <c r="A28" s="352">
        <v>3</v>
      </c>
      <c r="B28" s="151">
        <v>52</v>
      </c>
      <c r="C28" s="160">
        <f>VLOOKUP(B28,[1]список!A:H,3,FALSE)</f>
        <v>10083185766</v>
      </c>
      <c r="D28" s="160" t="str">
        <f>VLOOKUP(B28,[1]список!A:I,2,FALSE)</f>
        <v>ГЕРГЕЛЬ Анастасия</v>
      </c>
      <c r="E28" s="161">
        <f>VLOOKUP(B28,[1]список!A:J,4,FALSE)</f>
        <v>38682</v>
      </c>
      <c r="F28" s="160" t="str">
        <f>VLOOKUP(B28,[1]список!A:K,5,FALSE)</f>
        <v>КМС</v>
      </c>
      <c r="G28" s="162" t="str">
        <f>VLOOKUP(B28,[1]список!A:M,6,FALSE)</f>
        <v>Омская обл.</v>
      </c>
      <c r="H28" s="340">
        <v>8.9725694444444445E-4</v>
      </c>
      <c r="I28" s="342">
        <v>1.8258449074074073E-3</v>
      </c>
      <c r="J28" s="344">
        <f t="shared" ref="J28" si="1">0.083334/(I28/1)</f>
        <v>45.641335505505445</v>
      </c>
      <c r="K28" s="354"/>
      <c r="L28" s="334" t="s">
        <v>68</v>
      </c>
    </row>
    <row r="29" spans="1:12" s="159" customFormat="1" ht="19.149999999999999" customHeight="1" x14ac:dyDescent="0.25">
      <c r="A29" s="352"/>
      <c r="B29" s="155">
        <v>75</v>
      </c>
      <c r="C29" s="152">
        <f>VLOOKUP(B29,[1]список!A:H,3,FALSE)</f>
        <v>10116168291</v>
      </c>
      <c r="D29" s="152" t="str">
        <f>VLOOKUP(B29,[1]список!A:I,2,FALSE)</f>
        <v>ФАТЕЕВА Александра</v>
      </c>
      <c r="E29" s="153">
        <f>VLOOKUP(B29,[1]список!A:J,4,FALSE)</f>
        <v>38788</v>
      </c>
      <c r="F29" s="152" t="str">
        <f>VLOOKUP(B29,[1]список!A:K,5,FALSE)</f>
        <v>КМС</v>
      </c>
      <c r="G29" s="152" t="str">
        <f>VLOOKUP(B29,[1]список!A:M,6,FALSE)</f>
        <v>Омская обл.</v>
      </c>
      <c r="H29" s="341"/>
      <c r="I29" s="343"/>
      <c r="J29" s="345"/>
      <c r="K29" s="354"/>
      <c r="L29" s="335"/>
    </row>
    <row r="30" spans="1:12" s="149" customFormat="1" ht="19.149999999999999" customHeight="1" x14ac:dyDescent="0.25">
      <c r="A30" s="352">
        <v>4</v>
      </c>
      <c r="B30" s="151">
        <v>56</v>
      </c>
      <c r="C30" s="160">
        <f>VLOOKUP(B30,[1]список!A:H,3,FALSE)</f>
        <v>10055578960</v>
      </c>
      <c r="D30" s="160" t="str">
        <f>VLOOKUP(B30,[1]список!A:I,2,FALSE)</f>
        <v>КРАЮШНИКОВА Дарья</v>
      </c>
      <c r="E30" s="161">
        <f>VLOOKUP(B30,[1]список!A:J,4,FALSE)</f>
        <v>38064</v>
      </c>
      <c r="F30" s="160" t="str">
        <f>VLOOKUP(B30,[1]список!A:K,5,FALSE)</f>
        <v>КМС</v>
      </c>
      <c r="G30" s="162" t="str">
        <f>VLOOKUP(B30,[1]список!A:M,6,FALSE)</f>
        <v>Свердловская обл.</v>
      </c>
      <c r="H30" s="340">
        <v>9.4645833333333333E-4</v>
      </c>
      <c r="I30" s="342">
        <v>1.8976157407407407E-3</v>
      </c>
      <c r="J30" s="344">
        <f t="shared" ref="J30" si="2">0.083334/(I30/1)</f>
        <v>43.915107896117206</v>
      </c>
      <c r="K30" s="354"/>
      <c r="L30" s="334" t="s">
        <v>68</v>
      </c>
    </row>
    <row r="31" spans="1:12" s="159" customFormat="1" ht="19.149999999999999" customHeight="1" x14ac:dyDescent="0.25">
      <c r="A31" s="352"/>
      <c r="B31" s="155">
        <v>85</v>
      </c>
      <c r="C31" s="152">
        <f>VLOOKUP(B31,[1]список!A:H,3,FALSE)</f>
        <v>10090423279</v>
      </c>
      <c r="D31" s="152" t="str">
        <f>VLOOKUP(B31,[1]список!A:I,2,FALSE)</f>
        <v>ОБРЕЗКОВА Анна</v>
      </c>
      <c r="E31" s="153">
        <f>VLOOKUP(B31,[1]список!A:J,4,FALSE)</f>
        <v>38807</v>
      </c>
      <c r="F31" s="152" t="str">
        <f>VLOOKUP(B31,[1]список!A:K,5,FALSE)</f>
        <v>КМС</v>
      </c>
      <c r="G31" s="152" t="str">
        <f>VLOOKUP(B31,[1]список!A:M,6,FALSE)</f>
        <v>Свердловская обл.</v>
      </c>
      <c r="H31" s="341"/>
      <c r="I31" s="343"/>
      <c r="J31" s="345"/>
      <c r="K31" s="354"/>
      <c r="L31" s="335"/>
    </row>
    <row r="32" spans="1:12" s="149" customFormat="1" ht="19.149999999999999" customHeight="1" x14ac:dyDescent="0.4">
      <c r="A32" s="352">
        <v>5</v>
      </c>
      <c r="B32" s="151">
        <v>87</v>
      </c>
      <c r="C32" s="160">
        <f>VLOOKUP(B32,[1]список!A:H,3,FALSE)</f>
        <v>10104582350</v>
      </c>
      <c r="D32" s="160" t="str">
        <f>VLOOKUP(B32,[1]список!A:I,2,FALSE)</f>
        <v>КАРПОВА Ксения</v>
      </c>
      <c r="E32" s="161">
        <f>VLOOKUP(B32,[1]список!A:J,4,FALSE)</f>
        <v>39232</v>
      </c>
      <c r="F32" s="160" t="str">
        <f>VLOOKUP(B32,[1]список!A:K,5,FALSE)</f>
        <v>1 СР</v>
      </c>
      <c r="G32" s="162" t="str">
        <f>VLOOKUP(B32,[1]список!A:M,6,FALSE)</f>
        <v>Свердловская обл.</v>
      </c>
      <c r="H32" s="163"/>
      <c r="I32" s="164"/>
      <c r="J32" s="165"/>
      <c r="K32" s="353"/>
      <c r="L32" s="166"/>
    </row>
    <row r="33" spans="1:28" s="159" customFormat="1" ht="19.149999999999999" customHeight="1" x14ac:dyDescent="0.25">
      <c r="A33" s="352"/>
      <c r="B33" s="155">
        <v>84</v>
      </c>
      <c r="C33" s="152">
        <f>VLOOKUP(B33,[1]список!A:H,3,FALSE)</f>
        <v>10090420754</v>
      </c>
      <c r="D33" s="152" t="str">
        <f>VLOOKUP(B33,[1]список!A:I,2,FALSE)</f>
        <v>АЛЕКСЕЕВА Ангелина</v>
      </c>
      <c r="E33" s="153">
        <f>VLOOKUP(B33,[1]список!A:J,4,FALSE)</f>
        <v>38805</v>
      </c>
      <c r="F33" s="152" t="str">
        <f>VLOOKUP(B33,[1]список!A:K,5,FALSE)</f>
        <v>КМС</v>
      </c>
      <c r="G33" s="152" t="str">
        <f>VLOOKUP(B33,[1]список!A:M,6,FALSE)</f>
        <v>Свердловская обл.</v>
      </c>
      <c r="H33" s="156"/>
      <c r="I33" s="157"/>
      <c r="J33" s="158"/>
      <c r="K33" s="353"/>
      <c r="L33" s="167"/>
    </row>
    <row r="34" spans="1:28" s="149" customFormat="1" ht="19.149999999999999" customHeight="1" x14ac:dyDescent="0.4">
      <c r="A34" s="352">
        <v>6</v>
      </c>
      <c r="B34" s="151">
        <v>82</v>
      </c>
      <c r="C34" s="160">
        <f>VLOOKUP(B34,[1]список!A:H,3,FALSE)</f>
        <v>10118422432</v>
      </c>
      <c r="D34" s="160" t="str">
        <f>VLOOKUP(B34,[1]список!A:I,2,FALSE)</f>
        <v>МАНДРОВА Анастасия</v>
      </c>
      <c r="E34" s="161">
        <f>VLOOKUP(B34,[1]список!A:J,4,FALSE)</f>
        <v>38948</v>
      </c>
      <c r="F34" s="160" t="str">
        <f>VLOOKUP(B34,[1]список!A:K,5,FALSE)</f>
        <v>КМС</v>
      </c>
      <c r="G34" s="162" t="str">
        <f>VLOOKUP(B34,[1]список!A:M,6,FALSE)</f>
        <v>Омская обл.</v>
      </c>
      <c r="H34" s="163"/>
      <c r="I34" s="164"/>
      <c r="J34" s="165"/>
      <c r="K34" s="353"/>
      <c r="L34" s="200"/>
    </row>
    <row r="35" spans="1:28" s="159" customFormat="1" ht="19.149999999999999" customHeight="1" x14ac:dyDescent="0.25">
      <c r="A35" s="352"/>
      <c r="B35" s="155">
        <v>79</v>
      </c>
      <c r="C35" s="152">
        <f>VLOOKUP(B35,[1]список!A:H,3,FALSE)</f>
        <v>10118212163</v>
      </c>
      <c r="D35" s="152" t="str">
        <f>VLOOKUP(B35,[1]список!A:I,2,FALSE)</f>
        <v>НИКОЛАЕВА Вероника</v>
      </c>
      <c r="E35" s="153">
        <f>VLOOKUP(B35,[1]список!A:J,4,FALSE)</f>
        <v>39077</v>
      </c>
      <c r="F35" s="152" t="str">
        <f>VLOOKUP(B35,[1]список!A:K,5,FALSE)</f>
        <v>КМС</v>
      </c>
      <c r="G35" s="152" t="s">
        <v>101</v>
      </c>
      <c r="H35" s="156"/>
      <c r="I35" s="157"/>
      <c r="J35" s="158"/>
      <c r="K35" s="353"/>
      <c r="L35" s="201"/>
    </row>
    <row r="36" spans="1:28" s="149" customFormat="1" ht="19.149999999999999" customHeight="1" x14ac:dyDescent="0.4">
      <c r="A36" s="352">
        <v>7</v>
      </c>
      <c r="B36" s="151">
        <v>86</v>
      </c>
      <c r="C36" s="160">
        <f>VLOOKUP(B36,[1]список!A:H,3,FALSE)</f>
        <v>10104581643</v>
      </c>
      <c r="D36" s="160" t="str">
        <f>VLOOKUP(B36,[1]список!A:I,2,FALSE)</f>
        <v>ВАГАНИНА Ирина</v>
      </c>
      <c r="E36" s="161">
        <f>VLOOKUP(B36,[1]список!A:J,4,FALSE)</f>
        <v>39251</v>
      </c>
      <c r="F36" s="160" t="str">
        <f>VLOOKUP(B36,[1]список!A:K,5,FALSE)</f>
        <v>КМС</v>
      </c>
      <c r="G36" s="162" t="str">
        <f>VLOOKUP(B36,[1]список!A:M,6,FALSE)</f>
        <v>Свердловская обл.</v>
      </c>
      <c r="H36" s="163"/>
      <c r="I36" s="164"/>
      <c r="J36" s="165"/>
      <c r="K36" s="353"/>
      <c r="L36" s="200"/>
    </row>
    <row r="37" spans="1:28" s="176" customFormat="1" ht="19.149999999999999" customHeight="1" thickBot="1" x14ac:dyDescent="0.3">
      <c r="A37" s="355"/>
      <c r="B37" s="169">
        <v>88</v>
      </c>
      <c r="C37" s="170">
        <f>VLOOKUP(B37,[1]список!A:H,3,FALSE)</f>
        <v>10101929196</v>
      </c>
      <c r="D37" s="170" t="str">
        <f>VLOOKUP(B37,[1]список!A:I,2,FALSE)</f>
        <v>ГОЛОБОКОВА Ангелина</v>
      </c>
      <c r="E37" s="171">
        <f>VLOOKUP(B37,[1]список!A:J,4,FALSE)</f>
        <v>39292</v>
      </c>
      <c r="F37" s="170" t="str">
        <f>VLOOKUP(B37,[1]список!A:K,5,FALSE)</f>
        <v>1 СР</v>
      </c>
      <c r="G37" s="170" t="str">
        <f>VLOOKUP(B37,[1]список!A:M,6,FALSE)</f>
        <v>Свердловская обл.</v>
      </c>
      <c r="H37" s="172"/>
      <c r="I37" s="173"/>
      <c r="J37" s="174"/>
      <c r="K37" s="356"/>
      <c r="L37" s="204"/>
    </row>
    <row r="38" spans="1:28" s="179" customFormat="1" ht="14" thickTop="1" thickBot="1" x14ac:dyDescent="0.3">
      <c r="A38" s="177"/>
      <c r="B38" s="178"/>
      <c r="C38" s="178"/>
      <c r="F38" s="178"/>
      <c r="H38" s="180"/>
      <c r="I38" s="178"/>
      <c r="L38" s="181"/>
    </row>
    <row r="39" spans="1:28" ht="15" thickTop="1" x14ac:dyDescent="0.25">
      <c r="A39" s="357" t="s">
        <v>47</v>
      </c>
      <c r="B39" s="358"/>
      <c r="C39" s="358"/>
      <c r="D39" s="358"/>
      <c r="E39" s="358"/>
      <c r="F39" s="358"/>
      <c r="G39" s="359"/>
      <c r="H39" s="360" t="s">
        <v>48</v>
      </c>
      <c r="I39" s="358"/>
      <c r="J39" s="358"/>
      <c r="K39" s="358"/>
      <c r="L39" s="361"/>
    </row>
    <row r="40" spans="1:28" ht="14.5" x14ac:dyDescent="0.25">
      <c r="A40" s="84" t="s">
        <v>49</v>
      </c>
      <c r="B40" s="85"/>
      <c r="C40" s="85"/>
      <c r="D40" s="85"/>
      <c r="E40" s="85"/>
      <c r="F40" s="85"/>
      <c r="G40" s="86" t="s">
        <v>50</v>
      </c>
      <c r="H40" s="87">
        <v>4</v>
      </c>
      <c r="I40" s="121"/>
      <c r="J40" s="182"/>
      <c r="K40" s="89" t="s">
        <v>51</v>
      </c>
      <c r="L40" s="90">
        <f>COUNTIF(F9:F39,"ЗМС")</f>
        <v>0</v>
      </c>
    </row>
    <row r="41" spans="1:28" ht="14.5" x14ac:dyDescent="0.25">
      <c r="A41" s="84" t="s">
        <v>52</v>
      </c>
      <c r="B41" s="91"/>
      <c r="C41" s="91"/>
      <c r="D41" s="91"/>
      <c r="E41" s="91"/>
      <c r="F41" s="91"/>
      <c r="G41" s="86" t="s">
        <v>53</v>
      </c>
      <c r="H41" s="92">
        <f>H42+H46</f>
        <v>7</v>
      </c>
      <c r="I41" s="121"/>
      <c r="J41" s="182"/>
      <c r="K41" s="89" t="s">
        <v>54</v>
      </c>
      <c r="L41" s="90">
        <f>COUNTIF(F8:F38,"МСМК")</f>
        <v>0</v>
      </c>
    </row>
    <row r="42" spans="1:28" ht="14.5" x14ac:dyDescent="0.25">
      <c r="A42" s="84"/>
      <c r="B42" s="91"/>
      <c r="C42" s="91"/>
      <c r="D42" s="91"/>
      <c r="E42" s="91"/>
      <c r="F42" s="91"/>
      <c r="G42" s="86" t="s">
        <v>55</v>
      </c>
      <c r="H42" s="92">
        <f>COUNT(A17:A38)</f>
        <v>7</v>
      </c>
      <c r="I42" s="121"/>
      <c r="J42" s="182"/>
      <c r="K42" s="89" t="s">
        <v>56</v>
      </c>
      <c r="L42" s="90">
        <f>COUNTIF(F8:F38,"МС")</f>
        <v>3</v>
      </c>
    </row>
    <row r="43" spans="1:28" ht="14.5" x14ac:dyDescent="0.25">
      <c r="A43" s="84"/>
      <c r="B43" s="91"/>
      <c r="C43" s="91"/>
      <c r="D43" s="91"/>
      <c r="E43" s="91"/>
      <c r="F43" s="91"/>
      <c r="G43" s="86" t="s">
        <v>57</v>
      </c>
      <c r="H43" s="92">
        <f>COUNT(A8:A38)</f>
        <v>7</v>
      </c>
      <c r="I43" s="121"/>
      <c r="J43" s="182"/>
      <c r="K43" s="89" t="s">
        <v>58</v>
      </c>
      <c r="L43" s="90">
        <f>COUNTIF(F8:F38,"КМС")</f>
        <v>9</v>
      </c>
    </row>
    <row r="44" spans="1:28" ht="14.5" x14ac:dyDescent="0.25">
      <c r="A44" s="84"/>
      <c r="B44" s="91"/>
      <c r="C44" s="91"/>
      <c r="D44" s="91"/>
      <c r="E44" s="91"/>
      <c r="F44" s="91"/>
      <c r="G44" s="86" t="s">
        <v>59</v>
      </c>
      <c r="H44" s="92">
        <f>COUNTIF(A8:A38,"НФ")</f>
        <v>0</v>
      </c>
      <c r="I44" s="183"/>
      <c r="J44" s="86"/>
      <c r="K44" s="89" t="s">
        <v>60</v>
      </c>
      <c r="L44" s="90">
        <f>COUNTIF(F8:F38,"1 СР")</f>
        <v>2</v>
      </c>
    </row>
    <row r="45" spans="1:28" ht="14.5" x14ac:dyDescent="0.25">
      <c r="A45" s="94"/>
      <c r="B45" s="85"/>
      <c r="C45" s="85"/>
      <c r="D45" s="85"/>
      <c r="E45" s="85"/>
      <c r="F45" s="85"/>
      <c r="G45" s="86" t="s">
        <v>61</v>
      </c>
      <c r="H45" s="92">
        <f>COUNTIF(A8:A38,"НФ")</f>
        <v>0</v>
      </c>
      <c r="I45" s="121"/>
      <c r="J45" s="182"/>
      <c r="K45" s="89" t="s">
        <v>62</v>
      </c>
      <c r="L45" s="90">
        <f>COUNTIF(F8:F38,"2 СР")</f>
        <v>0</v>
      </c>
    </row>
    <row r="46" spans="1:28" ht="14.5" x14ac:dyDescent="0.25">
      <c r="A46" s="94"/>
      <c r="B46" s="91"/>
      <c r="C46" s="91"/>
      <c r="D46" s="91"/>
      <c r="E46" s="91"/>
      <c r="F46" s="91"/>
      <c r="G46" s="86" t="s">
        <v>63</v>
      </c>
      <c r="H46" s="92">
        <f>COUNTIF(A8:A38,"НФ")</f>
        <v>0</v>
      </c>
      <c r="I46" s="183"/>
      <c r="J46" s="86"/>
      <c r="K46" s="89" t="s">
        <v>64</v>
      </c>
      <c r="L46" s="90">
        <f>COUNTIF(F8:F38,"3 СР")</f>
        <v>0</v>
      </c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</row>
    <row r="47" spans="1:28" ht="14.5" x14ac:dyDescent="0.25">
      <c r="A47" s="94"/>
      <c r="B47" s="91"/>
      <c r="C47" s="91"/>
      <c r="D47" s="91"/>
      <c r="E47" s="91"/>
      <c r="F47" s="91"/>
      <c r="G47" s="86"/>
      <c r="H47" s="92"/>
      <c r="I47" s="185"/>
      <c r="J47" s="184"/>
      <c r="K47" s="186"/>
      <c r="L47" s="187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</row>
    <row r="48" spans="1:28" ht="15.5" x14ac:dyDescent="0.25">
      <c r="A48" s="202" t="str">
        <f>A17</f>
        <v>ТЕХНИЧЕСКИЙ ДЕЛЕГАТ ФВСР:</v>
      </c>
      <c r="B48" s="96"/>
      <c r="C48" s="96"/>
      <c r="D48" s="301" t="str">
        <f>A18</f>
        <v>ГЛАВНЫЙ СУДЬЯ:</v>
      </c>
      <c r="E48" s="301"/>
      <c r="F48" s="301"/>
      <c r="G48" s="301" t="str">
        <f>A19</f>
        <v>ГЛАВНЫЙ СЕКРЕТАРЬ:</v>
      </c>
      <c r="H48" s="301"/>
      <c r="I48" s="301" t="str">
        <f>A20</f>
        <v>СУДЬЯ НА ФИНИШЕ:</v>
      </c>
      <c r="J48" s="301"/>
      <c r="K48" s="301"/>
      <c r="L48" s="302"/>
    </row>
    <row r="49" spans="1:12" x14ac:dyDescent="0.25">
      <c r="A49" s="364"/>
      <c r="B49" s="365"/>
      <c r="C49" s="365"/>
      <c r="D49" s="365"/>
      <c r="E49" s="365"/>
      <c r="F49" s="365"/>
      <c r="G49" s="365"/>
      <c r="H49" s="365"/>
      <c r="I49" s="189"/>
      <c r="J49" s="190"/>
      <c r="K49" s="190"/>
      <c r="L49" s="191"/>
    </row>
    <row r="50" spans="1:12" x14ac:dyDescent="0.25">
      <c r="A50" s="192"/>
      <c r="D50" s="193"/>
      <c r="E50" s="193"/>
      <c r="G50" s="193"/>
      <c r="H50" s="193"/>
      <c r="L50" s="194"/>
    </row>
    <row r="51" spans="1:12" x14ac:dyDescent="0.25">
      <c r="A51" s="366"/>
      <c r="B51" s="367"/>
      <c r="C51" s="367"/>
      <c r="D51" s="367"/>
      <c r="E51" s="367"/>
      <c r="F51" s="367"/>
      <c r="G51" s="367"/>
      <c r="H51" s="367"/>
      <c r="L51" s="194"/>
    </row>
    <row r="52" spans="1:12" x14ac:dyDescent="0.25">
      <c r="A52" s="368"/>
      <c r="B52" s="369"/>
      <c r="C52" s="369"/>
      <c r="D52" s="369"/>
      <c r="E52" s="369"/>
      <c r="F52" s="196"/>
      <c r="G52" s="196"/>
      <c r="H52" s="196"/>
      <c r="I52" s="195"/>
      <c r="J52" s="196"/>
      <c r="K52" s="196"/>
      <c r="L52" s="197"/>
    </row>
    <row r="53" spans="1:12" ht="16" thickBot="1" x14ac:dyDescent="0.3">
      <c r="A53" s="370" t="str">
        <f>G17</f>
        <v xml:space="preserve">ДЕНИСЕНКО С.А. (г. МОСКВА) </v>
      </c>
      <c r="B53" s="362"/>
      <c r="C53" s="362"/>
      <c r="D53" s="203" t="str">
        <f>G18</f>
        <v xml:space="preserve">САВИЦКИЙ К.Н. (ВК, г. НОВОСИБИРСК) </v>
      </c>
      <c r="E53" s="203"/>
      <c r="F53" s="203"/>
      <c r="G53" s="362" t="str">
        <f>G19</f>
        <v>СЛАБКОВСКАЯ В.Н. ( ВК, г. ОМСК)</v>
      </c>
      <c r="H53" s="362"/>
      <c r="I53" s="362" t="str">
        <f>G20</f>
        <v xml:space="preserve">СТАРЧЕНКОВ С.А. (ВК, г. ОМСК) </v>
      </c>
      <c r="J53" s="362"/>
      <c r="K53" s="362"/>
      <c r="L53" s="363"/>
    </row>
    <row r="54" spans="1:12" ht="13.5" thickTop="1" x14ac:dyDescent="0.25"/>
  </sheetData>
  <mergeCells count="66">
    <mergeCell ref="I53:L53"/>
    <mergeCell ref="A49:E49"/>
    <mergeCell ref="F49:H49"/>
    <mergeCell ref="A51:E51"/>
    <mergeCell ref="F51:H51"/>
    <mergeCell ref="A52:E52"/>
    <mergeCell ref="A53:C53"/>
    <mergeCell ref="G53:H53"/>
    <mergeCell ref="A36:A37"/>
    <mergeCell ref="K36:K37"/>
    <mergeCell ref="A39:G39"/>
    <mergeCell ref="H39:L39"/>
    <mergeCell ref="D48:F48"/>
    <mergeCell ref="G48:H48"/>
    <mergeCell ref="I48:L48"/>
    <mergeCell ref="J28:J29"/>
    <mergeCell ref="A30:A31"/>
    <mergeCell ref="K30:K31"/>
    <mergeCell ref="L30:L31"/>
    <mergeCell ref="A32:A33"/>
    <mergeCell ref="K32:K33"/>
    <mergeCell ref="J30:J31"/>
    <mergeCell ref="L22:L23"/>
    <mergeCell ref="A34:A35"/>
    <mergeCell ref="K34:K35"/>
    <mergeCell ref="A26:A27"/>
    <mergeCell ref="K26:K27"/>
    <mergeCell ref="L26:L27"/>
    <mergeCell ref="A28:A29"/>
    <mergeCell ref="K28:K29"/>
    <mergeCell ref="L28:L29"/>
    <mergeCell ref="H26:H27"/>
    <mergeCell ref="H28:H29"/>
    <mergeCell ref="H30:H31"/>
    <mergeCell ref="I26:I27"/>
    <mergeCell ref="I28:I29"/>
    <mergeCell ref="I30:I31"/>
    <mergeCell ref="J26:J27"/>
    <mergeCell ref="A24:A25"/>
    <mergeCell ref="K24:K25"/>
    <mergeCell ref="L24:L25"/>
    <mergeCell ref="A22:A23"/>
    <mergeCell ref="B22:B23"/>
    <mergeCell ref="C22:C23"/>
    <mergeCell ref="D22:D23"/>
    <mergeCell ref="E22:E23"/>
    <mergeCell ref="F22:F23"/>
    <mergeCell ref="H24:H25"/>
    <mergeCell ref="I24:I25"/>
    <mergeCell ref="J24:J25"/>
    <mergeCell ref="G22:G23"/>
    <mergeCell ref="I22:I23"/>
    <mergeCell ref="J22:J23"/>
    <mergeCell ref="K22:K23"/>
    <mergeCell ref="A16:G16"/>
    <mergeCell ref="A1:L1"/>
    <mergeCell ref="A2:L2"/>
    <mergeCell ref="A3:L3"/>
    <mergeCell ref="A4:L4"/>
    <mergeCell ref="A5:L5"/>
    <mergeCell ref="A7:L7"/>
    <mergeCell ref="A8:L8"/>
    <mergeCell ref="A9:L9"/>
    <mergeCell ref="A10:L10"/>
    <mergeCell ref="A11:L11"/>
    <mergeCell ref="A12:L12"/>
  </mergeCells>
  <pageMargins left="0.31496062992125984" right="0.31496062992125984" top="0.74803149606299213" bottom="0.74803149606299213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65F0E-6182-4047-9E33-390970CF14EF}">
  <sheetPr>
    <tabColor rgb="FFFF0000"/>
  </sheetPr>
  <dimension ref="A1:AB62"/>
  <sheetViews>
    <sheetView view="pageBreakPreview" topLeftCell="A22" zoomScale="80" zoomScaleNormal="100" zoomScaleSheetLayoutView="80" workbookViewId="0">
      <selection activeCell="K24" sqref="K24:K25"/>
    </sheetView>
  </sheetViews>
  <sheetFormatPr defaultColWidth="9.26953125" defaultRowHeight="13" x14ac:dyDescent="0.25"/>
  <cols>
    <col min="1" max="1" width="7" style="120" customWidth="1"/>
    <col min="2" max="2" width="7.7265625" style="193" customWidth="1"/>
    <col min="3" max="3" width="15" style="193" customWidth="1"/>
    <col min="4" max="4" width="23.81640625" style="120" customWidth="1"/>
    <col min="5" max="5" width="11.26953125" style="120" customWidth="1"/>
    <col min="6" max="6" width="8.26953125" style="193" customWidth="1"/>
    <col min="7" max="7" width="29.453125" style="120" customWidth="1"/>
    <col min="8" max="8" width="14.453125" style="120" customWidth="1"/>
    <col min="9" max="9" width="11.08984375" style="193" customWidth="1"/>
    <col min="10" max="10" width="9.6328125" style="120" customWidth="1"/>
    <col min="11" max="11" width="10.54296875" style="120" customWidth="1"/>
    <col min="12" max="12" width="16.81640625" style="120" customWidth="1"/>
    <col min="13" max="16384" width="9.26953125" style="120"/>
  </cols>
  <sheetData>
    <row r="1" spans="1:12" ht="18.5" x14ac:dyDescent="0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18.5" x14ac:dyDescent="0.25">
      <c r="A2" s="321" t="s">
        <v>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2" ht="18.5" x14ac:dyDescent="0.25">
      <c r="A3" s="321" t="s">
        <v>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 ht="18.5" x14ac:dyDescent="0.25">
      <c r="A4" s="321" t="s">
        <v>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ht="18.5" x14ac:dyDescent="0.25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</row>
    <row r="6" spans="1:12" ht="14.5" x14ac:dyDescent="0.2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s="122" customFormat="1" ht="28.5" x14ac:dyDescent="0.25">
      <c r="A7" s="322" t="s">
        <v>5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</row>
    <row r="8" spans="1:12" s="122" customFormat="1" ht="21.5" thickBot="1" x14ac:dyDescent="0.3">
      <c r="A8" s="323" t="s">
        <v>6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</row>
    <row r="9" spans="1:12" s="122" customFormat="1" ht="21.5" hidden="1" thickBot="1" x14ac:dyDescent="0.3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</row>
    <row r="10" spans="1:12" ht="19" thickTop="1" x14ac:dyDescent="0.25">
      <c r="A10" s="324" t="s">
        <v>100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6"/>
    </row>
    <row r="11" spans="1:12" ht="18.5" x14ac:dyDescent="0.25">
      <c r="A11" s="327" t="s">
        <v>81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9"/>
    </row>
    <row r="12" spans="1:12" ht="18.5" x14ac:dyDescent="0.25">
      <c r="A12" s="327" t="s">
        <v>8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9"/>
    </row>
    <row r="13" spans="1:12" ht="21" x14ac:dyDescent="0.25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5"/>
    </row>
    <row r="14" spans="1:12" ht="14.5" x14ac:dyDescent="0.3">
      <c r="A14" s="126" t="s">
        <v>76</v>
      </c>
      <c r="B14" s="13"/>
      <c r="C14" s="13"/>
      <c r="D14" s="127"/>
      <c r="E14" s="12"/>
      <c r="F14" s="13"/>
      <c r="G14" s="11" t="s">
        <v>82</v>
      </c>
      <c r="H14" s="12"/>
      <c r="I14" s="13"/>
      <c r="J14" s="14"/>
      <c r="K14" s="14"/>
      <c r="L14" s="15" t="s">
        <v>83</v>
      </c>
    </row>
    <row r="15" spans="1:12" ht="14.5" x14ac:dyDescent="0.25">
      <c r="A15" s="128" t="s">
        <v>79</v>
      </c>
      <c r="B15" s="21"/>
      <c r="C15" s="21"/>
      <c r="D15" s="20"/>
      <c r="E15" s="20"/>
      <c r="F15" s="21"/>
      <c r="G15" s="19" t="s">
        <v>74</v>
      </c>
      <c r="H15" s="20"/>
      <c r="I15" s="21"/>
      <c r="J15" s="22"/>
      <c r="K15" s="22"/>
      <c r="L15" s="15" t="s">
        <v>14</v>
      </c>
    </row>
    <row r="16" spans="1:12" ht="14.5" x14ac:dyDescent="0.25">
      <c r="A16" s="318" t="s">
        <v>15</v>
      </c>
      <c r="B16" s="319"/>
      <c r="C16" s="319"/>
      <c r="D16" s="319"/>
      <c r="E16" s="319"/>
      <c r="F16" s="319"/>
      <c r="G16" s="320"/>
      <c r="H16" s="129" t="s">
        <v>16</v>
      </c>
      <c r="I16" s="131"/>
      <c r="J16" s="130"/>
      <c r="K16" s="130"/>
      <c r="L16" s="132"/>
    </row>
    <row r="17" spans="1:12" ht="14.5" x14ac:dyDescent="0.35">
      <c r="A17" s="133" t="s">
        <v>17</v>
      </c>
      <c r="B17" s="134"/>
      <c r="C17" s="134"/>
      <c r="D17" s="135"/>
      <c r="E17" s="136"/>
      <c r="F17" s="134"/>
      <c r="G17" s="30" t="s">
        <v>18</v>
      </c>
      <c r="H17" s="137" t="s">
        <v>19</v>
      </c>
      <c r="I17" s="138"/>
      <c r="J17" s="139"/>
      <c r="K17" s="138"/>
      <c r="L17" s="140" t="s">
        <v>20</v>
      </c>
    </row>
    <row r="18" spans="1:12" ht="14.5" x14ac:dyDescent="0.35">
      <c r="A18" s="133" t="s">
        <v>21</v>
      </c>
      <c r="B18" s="134"/>
      <c r="C18" s="134"/>
      <c r="D18" s="139"/>
      <c r="E18" s="136"/>
      <c r="F18" s="134"/>
      <c r="G18" s="30" t="s">
        <v>22</v>
      </c>
      <c r="H18" s="137" t="s">
        <v>23</v>
      </c>
      <c r="I18" s="138"/>
      <c r="J18" s="139"/>
      <c r="K18" s="138"/>
      <c r="L18" s="140" t="s">
        <v>24</v>
      </c>
    </row>
    <row r="19" spans="1:12" ht="14.5" x14ac:dyDescent="0.25">
      <c r="A19" s="133" t="s">
        <v>25</v>
      </c>
      <c r="B19" s="134"/>
      <c r="C19" s="134"/>
      <c r="D19" s="139"/>
      <c r="E19" s="136"/>
      <c r="F19" s="134"/>
      <c r="G19" s="35" t="s">
        <v>26</v>
      </c>
      <c r="H19" s="141" t="s">
        <v>27</v>
      </c>
      <c r="I19" s="138"/>
      <c r="J19" s="139"/>
      <c r="K19" s="138"/>
      <c r="L19" s="142" t="s">
        <v>84</v>
      </c>
    </row>
    <row r="20" spans="1:12" ht="15" thickBot="1" x14ac:dyDescent="0.4">
      <c r="A20" s="133" t="s">
        <v>29</v>
      </c>
      <c r="B20" s="143"/>
      <c r="C20" s="143"/>
      <c r="D20" s="144"/>
      <c r="E20" s="144"/>
      <c r="F20" s="143"/>
      <c r="G20" s="30" t="s">
        <v>30</v>
      </c>
      <c r="H20" s="141" t="s">
        <v>31</v>
      </c>
      <c r="I20" s="138"/>
      <c r="J20" s="139"/>
      <c r="K20" s="138"/>
      <c r="L20" s="142">
        <v>8</v>
      </c>
    </row>
    <row r="21" spans="1:12" ht="13.5" thickTop="1" x14ac:dyDescent="0.25">
      <c r="A21" s="145"/>
      <c r="B21" s="146"/>
      <c r="C21" s="146"/>
      <c r="D21" s="147"/>
      <c r="E21" s="147"/>
      <c r="F21" s="146"/>
      <c r="G21" s="147"/>
      <c r="H21" s="147"/>
      <c r="I21" s="146"/>
      <c r="J21" s="147"/>
      <c r="K21" s="147"/>
      <c r="L21" s="148"/>
    </row>
    <row r="22" spans="1:12" s="149" customFormat="1" ht="30" customHeight="1" x14ac:dyDescent="0.25">
      <c r="A22" s="336" t="s">
        <v>32</v>
      </c>
      <c r="B22" s="338" t="s">
        <v>33</v>
      </c>
      <c r="C22" s="338" t="s">
        <v>34</v>
      </c>
      <c r="D22" s="338" t="s">
        <v>35</v>
      </c>
      <c r="E22" s="338" t="s">
        <v>36</v>
      </c>
      <c r="F22" s="338" t="s">
        <v>37</v>
      </c>
      <c r="G22" s="346" t="s">
        <v>38</v>
      </c>
      <c r="H22" s="199" t="s">
        <v>39</v>
      </c>
      <c r="I22" s="346" t="s">
        <v>40</v>
      </c>
      <c r="J22" s="338" t="s">
        <v>41</v>
      </c>
      <c r="K22" s="348" t="s">
        <v>42</v>
      </c>
      <c r="L22" s="350" t="s">
        <v>43</v>
      </c>
    </row>
    <row r="23" spans="1:12" s="149" customFormat="1" x14ac:dyDescent="0.25">
      <c r="A23" s="337"/>
      <c r="B23" s="339"/>
      <c r="C23" s="339"/>
      <c r="D23" s="339"/>
      <c r="E23" s="339"/>
      <c r="F23" s="339"/>
      <c r="G23" s="347"/>
      <c r="H23" s="150" t="s">
        <v>44</v>
      </c>
      <c r="I23" s="347"/>
      <c r="J23" s="339"/>
      <c r="K23" s="349"/>
      <c r="L23" s="351"/>
    </row>
    <row r="24" spans="1:12" s="149" customFormat="1" ht="18.649999999999999" customHeight="1" x14ac:dyDescent="0.25">
      <c r="A24" s="330">
        <v>1</v>
      </c>
      <c r="B24" s="151">
        <v>118</v>
      </c>
      <c r="C24" s="152">
        <f>VLOOKUP(B24,[1]список!A:H,3,FALSE)</f>
        <v>10117776774</v>
      </c>
      <c r="D24" s="152" t="str">
        <f>VLOOKUP(B24,[1]список!A:I,2,FALSE)</f>
        <v>АЛЕКСЕЕНКО Сабрина</v>
      </c>
      <c r="E24" s="153">
        <f>VLOOKUP(B24,[1]список!A:J,4,FALSE)</f>
        <v>39255</v>
      </c>
      <c r="F24" s="152" t="str">
        <f>VLOOKUP(B24,[1]список!A:K,5,FALSE)</f>
        <v>КМС</v>
      </c>
      <c r="G24" s="154" t="str">
        <f>VLOOKUP(B24,[1]список!A:M,6,FALSE)</f>
        <v>Иркутская обл.</v>
      </c>
      <c r="H24" s="340">
        <v>8.5644675925925916E-4</v>
      </c>
      <c r="I24" s="342">
        <v>1.6841319444444445E-3</v>
      </c>
      <c r="J24" s="344">
        <f t="shared" ref="J24" si="0">0.083334/(I24/1)</f>
        <v>49.481871224460342</v>
      </c>
      <c r="K24" s="332"/>
      <c r="L24" s="334" t="s">
        <v>68</v>
      </c>
    </row>
    <row r="25" spans="1:12" s="159" customFormat="1" ht="19.149999999999999" customHeight="1" x14ac:dyDescent="0.25">
      <c r="A25" s="371"/>
      <c r="B25" s="155">
        <v>119</v>
      </c>
      <c r="C25" s="152">
        <f>VLOOKUP(B25,[1]список!A:H,3,FALSE)</f>
        <v>10119123155</v>
      </c>
      <c r="D25" s="152" t="str">
        <f>VLOOKUP(B25,[1]список!A:I,2,FALSE)</f>
        <v>ШИШКИНА Виктория</v>
      </c>
      <c r="E25" s="153">
        <f>VLOOKUP(B25,[1]список!A:J,4,FALSE)</f>
        <v>39607</v>
      </c>
      <c r="F25" s="152" t="str">
        <f>VLOOKUP(B25,[1]список!A:K,5,FALSE)</f>
        <v>КМС</v>
      </c>
      <c r="G25" s="152" t="str">
        <f>VLOOKUP(B25,[1]список!A:M,6,FALSE)</f>
        <v>Иркутская обл.</v>
      </c>
      <c r="H25" s="341"/>
      <c r="I25" s="343"/>
      <c r="J25" s="345"/>
      <c r="K25" s="372"/>
      <c r="L25" s="335"/>
    </row>
    <row r="26" spans="1:12" s="149" customFormat="1" ht="19.149999999999999" customHeight="1" x14ac:dyDescent="0.25">
      <c r="A26" s="352">
        <v>2</v>
      </c>
      <c r="B26" s="151">
        <v>116</v>
      </c>
      <c r="C26" s="160">
        <f>VLOOKUP(B26,[1]список!A:H,3,FALSE)</f>
        <v>10109564413</v>
      </c>
      <c r="D26" s="160" t="str">
        <f>VLOOKUP(B26,[1]список!A:I,2,FALSE)</f>
        <v>РАДУНЕНКО Анна</v>
      </c>
      <c r="E26" s="161">
        <f>VLOOKUP(B26,[1]список!A:J,4,FALSE)</f>
        <v>39437</v>
      </c>
      <c r="F26" s="160" t="str">
        <f>VLOOKUP(B26,[1]список!A:K,5,FALSE)</f>
        <v>КМС</v>
      </c>
      <c r="G26" s="162" t="str">
        <f>VLOOKUP(B26,[1]список!A:M,6,FALSE)</f>
        <v>Иркутская обл.</v>
      </c>
      <c r="H26" s="340">
        <v>8.6012731481481487E-4</v>
      </c>
      <c r="I26" s="342">
        <v>1.6878587962962965E-3</v>
      </c>
      <c r="J26" s="344">
        <f t="shared" ref="J26" si="1">0.083334/(I26/1)</f>
        <v>49.372613504673218</v>
      </c>
      <c r="K26" s="332"/>
      <c r="L26" s="334" t="s">
        <v>68</v>
      </c>
    </row>
    <row r="27" spans="1:12" s="159" customFormat="1" ht="19.149999999999999" customHeight="1" x14ac:dyDescent="0.25">
      <c r="A27" s="352"/>
      <c r="B27" s="155">
        <v>89</v>
      </c>
      <c r="C27" s="152">
        <f>VLOOKUP(B27,[1]список!A:H,3,FALSE)</f>
        <v>10096881863</v>
      </c>
      <c r="D27" s="152" t="str">
        <f>VLOOKUP(B27,[1]список!A:I,2,FALSE)</f>
        <v xml:space="preserve">СОРОКОЛАТОВА Софья </v>
      </c>
      <c r="E27" s="153">
        <f>VLOOKUP(B27,[1]список!A:J,4,FALSE)</f>
        <v>38931</v>
      </c>
      <c r="F27" s="152" t="str">
        <f>VLOOKUP(B27,[1]список!A:K,5,FALSE)</f>
        <v>КМС</v>
      </c>
      <c r="G27" s="152" t="s">
        <v>102</v>
      </c>
      <c r="H27" s="341"/>
      <c r="I27" s="343"/>
      <c r="J27" s="345"/>
      <c r="K27" s="372"/>
      <c r="L27" s="335"/>
    </row>
    <row r="28" spans="1:12" s="149" customFormat="1" ht="19.149999999999999" customHeight="1" x14ac:dyDescent="0.25">
      <c r="A28" s="352">
        <v>3</v>
      </c>
      <c r="B28" s="151">
        <v>100</v>
      </c>
      <c r="C28" s="160">
        <f>VLOOKUP(B28,[1]список!A:H,3,FALSE)</f>
        <v>10091971239</v>
      </c>
      <c r="D28" s="160" t="str">
        <f>VLOOKUP(B28,[1]список!A:I,2,FALSE)</f>
        <v>ГУЦА Дарья</v>
      </c>
      <c r="E28" s="161">
        <f>VLOOKUP(B28,[1]список!A:J,4,FALSE)</f>
        <v>38975</v>
      </c>
      <c r="F28" s="160" t="str">
        <f>VLOOKUP(B28,[1]список!A:K,5,FALSE)</f>
        <v>КМС</v>
      </c>
      <c r="G28" s="162" t="str">
        <f>VLOOKUP(B28,[1]список!A:M,6,FALSE)</f>
        <v>Санкт-Петербург</v>
      </c>
      <c r="H28" s="340">
        <v>8.6724537037037033E-4</v>
      </c>
      <c r="I28" s="342">
        <v>1.7106712962962961E-3</v>
      </c>
      <c r="J28" s="344">
        <f t="shared" ref="J28" si="2">0.083334/(I28/1)</f>
        <v>48.714209550615024</v>
      </c>
      <c r="K28" s="332"/>
      <c r="L28" s="334" t="s">
        <v>68</v>
      </c>
    </row>
    <row r="29" spans="1:12" s="159" customFormat="1" ht="19.149999999999999" customHeight="1" x14ac:dyDescent="0.25">
      <c r="A29" s="352"/>
      <c r="B29" s="155">
        <v>99</v>
      </c>
      <c r="C29" s="152">
        <f>VLOOKUP(B29,[1]список!A:H,3,FALSE)</f>
        <v>10080748238</v>
      </c>
      <c r="D29" s="152" t="str">
        <f>VLOOKUP(B29,[1]список!A:I,2,FALSE)</f>
        <v>ЧЕРТИХИНА Юлия</v>
      </c>
      <c r="E29" s="153">
        <f>VLOOKUP(B29,[1]список!A:J,4,FALSE)</f>
        <v>39121</v>
      </c>
      <c r="F29" s="152" t="str">
        <f>VLOOKUP(B29,[1]список!A:K,5,FALSE)</f>
        <v>МС</v>
      </c>
      <c r="G29" s="152" t="str">
        <f>VLOOKUP(B29,[1]список!A:M,6,FALSE)</f>
        <v>Санкт-Петербург</v>
      </c>
      <c r="H29" s="341"/>
      <c r="I29" s="343"/>
      <c r="J29" s="345"/>
      <c r="K29" s="372"/>
      <c r="L29" s="335"/>
    </row>
    <row r="30" spans="1:12" s="149" customFormat="1" ht="19.149999999999999" customHeight="1" x14ac:dyDescent="0.25">
      <c r="A30" s="352">
        <v>4</v>
      </c>
      <c r="B30" s="151">
        <v>112</v>
      </c>
      <c r="C30" s="160">
        <f>VLOOKUP(B30,[1]список!A:H,3,FALSE)</f>
        <v>10120565122</v>
      </c>
      <c r="D30" s="160" t="str">
        <f>VLOOKUP(B30,[1]список!A:I,2,FALSE)</f>
        <v>ТОЛСТИКОВА Екатерина</v>
      </c>
      <c r="E30" s="161">
        <f>VLOOKUP(B30,[1]список!A:J,4,FALSE)</f>
        <v>38778</v>
      </c>
      <c r="F30" s="160" t="str">
        <f>VLOOKUP(B30,[1]список!A:K,5,FALSE)</f>
        <v>КМС</v>
      </c>
      <c r="G30" s="162" t="str">
        <f>VLOOKUP(B30,[1]список!A:M,6,FALSE)</f>
        <v>Москва</v>
      </c>
      <c r="H30" s="340">
        <v>8.8728009259259261E-4</v>
      </c>
      <c r="I30" s="342">
        <v>1.7462268518518519E-3</v>
      </c>
      <c r="J30" s="344">
        <f t="shared" ref="J30" si="3">0.083334/(I30/1)</f>
        <v>47.72232193751077</v>
      </c>
      <c r="K30" s="332"/>
      <c r="L30" s="334" t="s">
        <v>68</v>
      </c>
    </row>
    <row r="31" spans="1:12" s="159" customFormat="1" ht="19.149999999999999" customHeight="1" x14ac:dyDescent="0.25">
      <c r="A31" s="352"/>
      <c r="B31" s="155">
        <v>111</v>
      </c>
      <c r="C31" s="152">
        <f>VLOOKUP(B31,[1]список!A:H,3,FALSE)</f>
        <v>10096561157</v>
      </c>
      <c r="D31" s="152" t="str">
        <f>VLOOKUP(B31,[1]список!A:I,2,FALSE)</f>
        <v>РЫБИНА Светлана</v>
      </c>
      <c r="E31" s="153">
        <f>VLOOKUP(B31,[1]список!A:J,4,FALSE)</f>
        <v>38946</v>
      </c>
      <c r="F31" s="152" t="str">
        <f>VLOOKUP(B31,[1]список!A:K,5,FALSE)</f>
        <v>КМС</v>
      </c>
      <c r="G31" s="152" t="str">
        <f>VLOOKUP(B31,[1]список!A:M,6,FALSE)</f>
        <v>Москва</v>
      </c>
      <c r="H31" s="341"/>
      <c r="I31" s="343"/>
      <c r="J31" s="345"/>
      <c r="K31" s="372"/>
      <c r="L31" s="335"/>
    </row>
    <row r="32" spans="1:12" s="149" customFormat="1" ht="19.149999999999999" customHeight="1" x14ac:dyDescent="0.4">
      <c r="A32" s="352">
        <v>5</v>
      </c>
      <c r="B32" s="151">
        <v>93</v>
      </c>
      <c r="C32" s="160">
        <f>VLOOKUP(B32,[1]список!A:H,3,FALSE)</f>
        <v>10123783704</v>
      </c>
      <c r="D32" s="160" t="str">
        <f>VLOOKUP(B32,[1]список!A:I,2,FALSE)</f>
        <v>ТАДЖИЕВА Алина</v>
      </c>
      <c r="E32" s="161">
        <f>VLOOKUP(B32,[1]список!A:J,4,FALSE)</f>
        <v>39323</v>
      </c>
      <c r="F32" s="160" t="str">
        <f>VLOOKUP(B32,[1]список!A:K,5,FALSE)</f>
        <v>КМС</v>
      </c>
      <c r="G32" s="162" t="str">
        <f>VLOOKUP(B32,[1]список!A:M,6,FALSE)</f>
        <v>Санкт-Петербург</v>
      </c>
      <c r="H32" s="163"/>
      <c r="I32" s="164"/>
      <c r="J32" s="165"/>
      <c r="K32" s="373"/>
      <c r="L32" s="166"/>
    </row>
    <row r="33" spans="1:12" s="159" customFormat="1" ht="19.149999999999999" customHeight="1" x14ac:dyDescent="0.25">
      <c r="A33" s="352"/>
      <c r="B33" s="155">
        <v>90</v>
      </c>
      <c r="C33" s="152">
        <f>VLOOKUP(B33,[1]список!A:H,3,FALSE)</f>
        <v>10111016480</v>
      </c>
      <c r="D33" s="152" t="str">
        <f>VLOOKUP(B33,[1]список!A:I,2,FALSE)</f>
        <v>ЖУРАВЛЕВА Екатерина</v>
      </c>
      <c r="E33" s="153">
        <f>VLOOKUP(B33,[1]список!A:J,4,FALSE)</f>
        <v>38870</v>
      </c>
      <c r="F33" s="152" t="str">
        <f>VLOOKUP(B33,[1]список!A:K,5,FALSE)</f>
        <v>КМС</v>
      </c>
      <c r="G33" s="152" t="str">
        <f>VLOOKUP(B33,[1]список!A:M,6,FALSE)</f>
        <v>Санкт-Петербург</v>
      </c>
      <c r="H33" s="156"/>
      <c r="I33" s="157"/>
      <c r="J33" s="158"/>
      <c r="K33" s="374"/>
      <c r="L33" s="167"/>
    </row>
    <row r="34" spans="1:12" s="149" customFormat="1" ht="19.149999999999999" customHeight="1" x14ac:dyDescent="0.4">
      <c r="A34" s="352">
        <v>6</v>
      </c>
      <c r="B34" s="151">
        <v>92</v>
      </c>
      <c r="C34" s="160">
        <f>VLOOKUP(B34,[1]список!A:H,3,FALSE)</f>
        <v>10105526785</v>
      </c>
      <c r="D34" s="160" t="str">
        <f>VLOOKUP(B34,[1]список!A:I,2,FALSE)</f>
        <v>КАСИМОВА Виолетта</v>
      </c>
      <c r="E34" s="161">
        <f>VLOOKUP(B34,[1]список!A:J,4,FALSE)</f>
        <v>39379</v>
      </c>
      <c r="F34" s="160" t="str">
        <f>VLOOKUP(B34,[1]список!A:K,5,FALSE)</f>
        <v>КМС</v>
      </c>
      <c r="G34" s="162" t="str">
        <f>VLOOKUP(B34,[1]список!A:M,6,FALSE)</f>
        <v>Санкт-Петербург</v>
      </c>
      <c r="H34" s="163"/>
      <c r="I34" s="164"/>
      <c r="J34" s="165"/>
      <c r="K34" s="373"/>
      <c r="L34" s="200"/>
    </row>
    <row r="35" spans="1:12" s="159" customFormat="1" ht="19.149999999999999" customHeight="1" x14ac:dyDescent="0.25">
      <c r="A35" s="352"/>
      <c r="B35" s="155">
        <v>95</v>
      </c>
      <c r="C35" s="152">
        <f>VLOOKUP(B35,[1]список!A:H,3,FALSE)</f>
        <v>10111058920</v>
      </c>
      <c r="D35" s="152" t="str">
        <f>VLOOKUP(B35,[1]список!A:I,2,FALSE)</f>
        <v>ЖЕЛОНКИНА Софья</v>
      </c>
      <c r="E35" s="153">
        <f>VLOOKUP(B35,[1]список!A:J,4,FALSE)</f>
        <v>38947</v>
      </c>
      <c r="F35" s="152" t="str">
        <f>VLOOKUP(B35,[1]список!A:K,5,FALSE)</f>
        <v>КМС</v>
      </c>
      <c r="G35" s="152" t="str">
        <f>VLOOKUP(B35,[1]список!A:M,6,FALSE)</f>
        <v>Санкт-Петербург</v>
      </c>
      <c r="H35" s="156"/>
      <c r="I35" s="157"/>
      <c r="J35" s="158"/>
      <c r="K35" s="374"/>
      <c r="L35" s="201"/>
    </row>
    <row r="36" spans="1:12" s="149" customFormat="1" ht="19.149999999999999" customHeight="1" x14ac:dyDescent="0.4">
      <c r="A36" s="352">
        <v>7</v>
      </c>
      <c r="B36" s="151">
        <v>113</v>
      </c>
      <c r="C36" s="160">
        <f>VLOOKUP(B36,[1]список!A:H,3,FALSE)</f>
        <v>10107167806</v>
      </c>
      <c r="D36" s="160" t="s">
        <v>99</v>
      </c>
      <c r="E36" s="161">
        <f>VLOOKUP(B36,[1]список!A:J,4,FALSE)</f>
        <v>38784</v>
      </c>
      <c r="F36" s="160" t="str">
        <f>VLOOKUP(B36,[1]список!A:K,5,FALSE)</f>
        <v>КМС</v>
      </c>
      <c r="G36" s="162" t="str">
        <f>VLOOKUP(B36,[1]список!A:M,6,FALSE)</f>
        <v>Москва</v>
      </c>
      <c r="H36" s="163"/>
      <c r="I36" s="164"/>
      <c r="J36" s="165"/>
      <c r="K36" s="373"/>
      <c r="L36" s="200"/>
    </row>
    <row r="37" spans="1:12" s="159" customFormat="1" ht="19.149999999999999" customHeight="1" x14ac:dyDescent="0.25">
      <c r="A37" s="352"/>
      <c r="B37" s="155">
        <v>114</v>
      </c>
      <c r="C37" s="152">
        <f>VLOOKUP(B37,[1]список!A:H,3,FALSE)</f>
        <v>10083844154</v>
      </c>
      <c r="D37" s="152" t="str">
        <f>VLOOKUP(B37,[1]список!A:I,2,FALSE)</f>
        <v>СМИРНОВА Анна</v>
      </c>
      <c r="E37" s="153">
        <f>VLOOKUP(B37,[1]список!A:J,4,FALSE)</f>
        <v>39353</v>
      </c>
      <c r="F37" s="152" t="str">
        <f>VLOOKUP(B37,[1]список!A:K,5,FALSE)</f>
        <v>КМС</v>
      </c>
      <c r="G37" s="152" t="str">
        <f>VLOOKUP(B37,[1]список!A:M,6,FALSE)</f>
        <v>Москва</v>
      </c>
      <c r="H37" s="156"/>
      <c r="I37" s="157"/>
      <c r="J37" s="158"/>
      <c r="K37" s="374"/>
      <c r="L37" s="201"/>
    </row>
    <row r="38" spans="1:12" s="149" customFormat="1" ht="19.149999999999999" customHeight="1" x14ac:dyDescent="0.4">
      <c r="A38" s="352">
        <v>8</v>
      </c>
      <c r="B38" s="151">
        <v>91</v>
      </c>
      <c r="C38" s="160">
        <f>VLOOKUP(B38,[1]список!A:H,3,FALSE)</f>
        <v>10111019330</v>
      </c>
      <c r="D38" s="160" t="str">
        <f>VLOOKUP(B38,[1]список!A:I,2,FALSE)</f>
        <v>ДАВЫДОВСКАЯ Ольга</v>
      </c>
      <c r="E38" s="161">
        <f>VLOOKUP(B38,[1]список!A:J,4,FALSE)</f>
        <v>38979</v>
      </c>
      <c r="F38" s="160" t="str">
        <f>VLOOKUP(B38,[1]список!A:K,5,FALSE)</f>
        <v>КМС</v>
      </c>
      <c r="G38" s="162" t="str">
        <f>VLOOKUP(B38,[1]список!A:M,6,FALSE)</f>
        <v>Санкт-Петербург</v>
      </c>
      <c r="H38" s="163"/>
      <c r="I38" s="164"/>
      <c r="J38" s="165"/>
      <c r="K38" s="373"/>
      <c r="L38" s="168"/>
    </row>
    <row r="39" spans="1:12" s="159" customFormat="1" ht="19.149999999999999" customHeight="1" x14ac:dyDescent="0.25">
      <c r="A39" s="352"/>
      <c r="B39" s="155">
        <v>94</v>
      </c>
      <c r="C39" s="152">
        <f>VLOOKUP(B39,[1]список!A:H,3,FALSE)</f>
        <v>10117352200</v>
      </c>
      <c r="D39" s="152" t="str">
        <f>VLOOKUP(B39,[1]список!A:I,2,FALSE)</f>
        <v>ОСИПОВА Виктория</v>
      </c>
      <c r="E39" s="153">
        <f>VLOOKUP(B39,[1]список!A:J,4,FALSE)</f>
        <v>39275</v>
      </c>
      <c r="F39" s="152" t="str">
        <f>VLOOKUP(B39,[1]список!A:K,5,FALSE)</f>
        <v>КМС</v>
      </c>
      <c r="G39" s="152" t="str">
        <f>VLOOKUP(B39,[1]список!A:M,6,FALSE)</f>
        <v>Санкт-Петербург</v>
      </c>
      <c r="H39" s="156"/>
      <c r="I39" s="157"/>
      <c r="J39" s="158"/>
      <c r="K39" s="374"/>
      <c r="L39" s="167"/>
    </row>
    <row r="40" spans="1:12" s="149" customFormat="1" ht="19.149999999999999" customHeight="1" x14ac:dyDescent="0.4">
      <c r="A40" s="352">
        <v>9</v>
      </c>
      <c r="B40" s="151">
        <v>77</v>
      </c>
      <c r="C40" s="160">
        <f>VLOOKUP(B40,[1]список!A:H,3,FALSE)</f>
        <v>10115640855</v>
      </c>
      <c r="D40" s="160" t="str">
        <f>VLOOKUP(B40,[1]список!A:I,2,FALSE)</f>
        <v>ЕЛЬЦОВА Мира</v>
      </c>
      <c r="E40" s="161">
        <f>VLOOKUP(B40,[1]список!A:J,4,FALSE)</f>
        <v>39374</v>
      </c>
      <c r="F40" s="160" t="str">
        <f>VLOOKUP(B40,[1]список!A:K,5,FALSE)</f>
        <v>КМС</v>
      </c>
      <c r="G40" s="162" t="str">
        <f>VLOOKUP(B40,[1]список!A:M,6,FALSE)</f>
        <v>Омская обл.</v>
      </c>
      <c r="H40" s="163"/>
      <c r="I40" s="164"/>
      <c r="J40" s="165"/>
      <c r="K40" s="373"/>
      <c r="L40" s="168"/>
    </row>
    <row r="41" spans="1:12" s="159" customFormat="1" ht="19.149999999999999" customHeight="1" x14ac:dyDescent="0.25">
      <c r="A41" s="352"/>
      <c r="B41" s="155">
        <v>78</v>
      </c>
      <c r="C41" s="152">
        <f>VLOOKUP(B41,[1]список!A:H,3,FALSE)</f>
        <v>10127392609</v>
      </c>
      <c r="D41" s="152" t="str">
        <f>VLOOKUP(B41,[1]список!A:I,2,FALSE)</f>
        <v>ЧЕТКИНА Виталия</v>
      </c>
      <c r="E41" s="153">
        <f>VLOOKUP(B41,[1]список!A:J,4,FALSE)</f>
        <v>39593</v>
      </c>
      <c r="F41" s="152" t="str">
        <f>VLOOKUP(B41,[1]список!A:K,5,FALSE)</f>
        <v>КМС</v>
      </c>
      <c r="G41" s="152" t="str">
        <f>VLOOKUP(B41,[1]список!A:M,6,FALSE)</f>
        <v>Омская обл.</v>
      </c>
      <c r="H41" s="156"/>
      <c r="I41" s="157"/>
      <c r="J41" s="158"/>
      <c r="K41" s="374"/>
      <c r="L41" s="167"/>
    </row>
    <row r="42" spans="1:12" s="149" customFormat="1" ht="19.149999999999999" customHeight="1" x14ac:dyDescent="0.4">
      <c r="A42" s="352">
        <v>10</v>
      </c>
      <c r="B42" s="151">
        <v>117</v>
      </c>
      <c r="C42" s="160">
        <f>VLOOKUP(B42,[1]список!A:H,3,FALSE)</f>
        <v>10132637275</v>
      </c>
      <c r="D42" s="160" t="str">
        <f>VLOOKUP(B42,[1]список!A:I,2,FALSE)</f>
        <v>САМОДЕЕНКО Дарья</v>
      </c>
      <c r="E42" s="161">
        <f>VLOOKUP(B42,[1]список!A:J,4,FALSE)</f>
        <v>40070</v>
      </c>
      <c r="F42" s="160" t="str">
        <f>VLOOKUP(B42,[1]список!A:K,5,FALSE)</f>
        <v>КМС</v>
      </c>
      <c r="G42" s="162" t="str">
        <f>VLOOKUP(B42,[1]список!A:M,6,FALSE)</f>
        <v>Иркутская обл.</v>
      </c>
      <c r="H42" s="163"/>
      <c r="I42" s="164"/>
      <c r="J42" s="165"/>
      <c r="K42" s="373"/>
      <c r="L42" s="168"/>
    </row>
    <row r="43" spans="1:12" s="159" customFormat="1" ht="19.149999999999999" customHeight="1" x14ac:dyDescent="0.25">
      <c r="A43" s="352"/>
      <c r="B43" s="155">
        <v>121</v>
      </c>
      <c r="C43" s="152">
        <f>VLOOKUP(B43,[1]список!A:H,3,FALSE)</f>
        <v>10132607973</v>
      </c>
      <c r="D43" s="152" t="str">
        <f>VLOOKUP(B43,[1]список!A:I,2,FALSE)</f>
        <v>БЕЛЬКОВА Яна</v>
      </c>
      <c r="E43" s="153">
        <f>VLOOKUP(B43,[1]список!A:J,4,FALSE)</f>
        <v>40063</v>
      </c>
      <c r="F43" s="152" t="str">
        <f>VLOOKUP(B43,[1]список!A:K,5,FALSE)</f>
        <v>КМС</v>
      </c>
      <c r="G43" s="152" t="str">
        <f>VLOOKUP(B43,[1]список!A:M,6,FALSE)</f>
        <v>Иркутская обл.</v>
      </c>
      <c r="H43" s="156"/>
      <c r="I43" s="157"/>
      <c r="J43" s="158"/>
      <c r="K43" s="374"/>
      <c r="L43" s="167"/>
    </row>
    <row r="44" spans="1:12" s="149" customFormat="1" ht="19.149999999999999" customHeight="1" x14ac:dyDescent="0.4">
      <c r="A44" s="371">
        <v>11</v>
      </c>
      <c r="B44" s="151">
        <v>120</v>
      </c>
      <c r="C44" s="160">
        <f>VLOOKUP(B44,[1]список!A:H,3,FALSE)</f>
        <v>10140697672</v>
      </c>
      <c r="D44" s="160" t="str">
        <f>VLOOKUP(B44,[1]список!A:I,2,FALSE)</f>
        <v>ХАЛАИМОВА Ирина</v>
      </c>
      <c r="E44" s="161">
        <f>VLOOKUP(B44,[1]список!A:J,4,FALSE)</f>
        <v>40036</v>
      </c>
      <c r="F44" s="160" t="str">
        <f>VLOOKUP(B44,[1]список!A:K,5,FALSE)</f>
        <v>1 СР</v>
      </c>
      <c r="G44" s="162" t="str">
        <f>VLOOKUP(B44,[1]список!A:M,6,FALSE)</f>
        <v>Иркутская обл.</v>
      </c>
      <c r="H44" s="163"/>
      <c r="I44" s="164"/>
      <c r="J44" s="165"/>
      <c r="K44" s="376"/>
      <c r="L44" s="168"/>
    </row>
    <row r="45" spans="1:12" s="176" customFormat="1" ht="19.149999999999999" customHeight="1" thickBot="1" x14ac:dyDescent="0.3">
      <c r="A45" s="375"/>
      <c r="B45" s="169">
        <v>122</v>
      </c>
      <c r="C45" s="170">
        <f>VLOOKUP(B45,[1]список!A:H,3,FALSE)</f>
        <v>10140729705</v>
      </c>
      <c r="D45" s="170" t="str">
        <f>VLOOKUP(B45,[1]список!A:I,2,FALSE)</f>
        <v>ВАНТЕЕВА Екатерина</v>
      </c>
      <c r="E45" s="171">
        <f>VLOOKUP(B45,[1]список!A:J,4,FALSE)</f>
        <v>39832</v>
      </c>
      <c r="F45" s="170" t="str">
        <f>VLOOKUP(B45,[1]список!A:K,5,FALSE)</f>
        <v>КМС</v>
      </c>
      <c r="G45" s="170" t="str">
        <f>VLOOKUP(B45,[1]список!A:M,6,FALSE)</f>
        <v>Иркутская обл.</v>
      </c>
      <c r="H45" s="172"/>
      <c r="I45" s="173"/>
      <c r="J45" s="174"/>
      <c r="K45" s="377"/>
      <c r="L45" s="175"/>
    </row>
    <row r="46" spans="1:12" s="179" customFormat="1" ht="14" thickTop="1" thickBot="1" x14ac:dyDescent="0.3">
      <c r="A46" s="177"/>
      <c r="B46" s="178"/>
      <c r="C46" s="178"/>
      <c r="F46" s="178"/>
      <c r="H46" s="180"/>
      <c r="I46" s="178"/>
      <c r="L46" s="181"/>
    </row>
    <row r="47" spans="1:12" ht="15" thickTop="1" x14ac:dyDescent="0.25">
      <c r="A47" s="357" t="s">
        <v>47</v>
      </c>
      <c r="B47" s="358"/>
      <c r="C47" s="358"/>
      <c r="D47" s="358"/>
      <c r="E47" s="358"/>
      <c r="F47" s="358"/>
      <c r="G47" s="359"/>
      <c r="H47" s="360" t="s">
        <v>48</v>
      </c>
      <c r="I47" s="358"/>
      <c r="J47" s="358"/>
      <c r="K47" s="358"/>
      <c r="L47" s="361"/>
    </row>
    <row r="48" spans="1:12" ht="14.5" x14ac:dyDescent="0.25">
      <c r="A48" s="84" t="s">
        <v>49</v>
      </c>
      <c r="B48" s="85"/>
      <c r="C48" s="85"/>
      <c r="D48" s="85"/>
      <c r="E48" s="85"/>
      <c r="F48" s="85"/>
      <c r="G48" s="86" t="s">
        <v>50</v>
      </c>
      <c r="H48" s="87">
        <v>4</v>
      </c>
      <c r="I48" s="121"/>
      <c r="J48" s="182"/>
      <c r="K48" s="89" t="s">
        <v>51</v>
      </c>
      <c r="L48" s="90">
        <f>COUNTIF(F9:F47,"ЗМС")</f>
        <v>0</v>
      </c>
    </row>
    <row r="49" spans="1:28" ht="14.5" x14ac:dyDescent="0.25">
      <c r="A49" s="84" t="s">
        <v>52</v>
      </c>
      <c r="B49" s="91"/>
      <c r="C49" s="91"/>
      <c r="D49" s="91"/>
      <c r="E49" s="91"/>
      <c r="F49" s="91"/>
      <c r="G49" s="86" t="s">
        <v>53</v>
      </c>
      <c r="H49" s="92">
        <f>H50+H54</f>
        <v>11</v>
      </c>
      <c r="I49" s="121"/>
      <c r="J49" s="182"/>
      <c r="K49" s="89" t="s">
        <v>54</v>
      </c>
      <c r="L49" s="90">
        <f>COUNTIF(F8:F46,"МСМК")</f>
        <v>0</v>
      </c>
    </row>
    <row r="50" spans="1:28" ht="14.5" x14ac:dyDescent="0.25">
      <c r="A50" s="84"/>
      <c r="B50" s="91"/>
      <c r="C50" s="91"/>
      <c r="D50" s="91"/>
      <c r="E50" s="91"/>
      <c r="F50" s="91"/>
      <c r="G50" s="86" t="s">
        <v>55</v>
      </c>
      <c r="H50" s="92">
        <f>COUNT(A17:A46)</f>
        <v>11</v>
      </c>
      <c r="I50" s="121"/>
      <c r="J50" s="182"/>
      <c r="K50" s="89" t="s">
        <v>56</v>
      </c>
      <c r="L50" s="90">
        <f>COUNTIF(F8:F46,"МС")</f>
        <v>1</v>
      </c>
    </row>
    <row r="51" spans="1:28" ht="14.5" x14ac:dyDescent="0.25">
      <c r="A51" s="84"/>
      <c r="B51" s="91"/>
      <c r="C51" s="91"/>
      <c r="D51" s="91"/>
      <c r="E51" s="91"/>
      <c r="F51" s="91"/>
      <c r="G51" s="86" t="s">
        <v>57</v>
      </c>
      <c r="H51" s="92">
        <f>COUNT(A8:A46)</f>
        <v>11</v>
      </c>
      <c r="I51" s="121"/>
      <c r="J51" s="182"/>
      <c r="K51" s="89" t="s">
        <v>58</v>
      </c>
      <c r="L51" s="90">
        <f>COUNTIF(F8:F46,"КМС")</f>
        <v>20</v>
      </c>
    </row>
    <row r="52" spans="1:28" ht="14.5" x14ac:dyDescent="0.25">
      <c r="A52" s="84"/>
      <c r="B52" s="91"/>
      <c r="C52" s="91"/>
      <c r="D52" s="91"/>
      <c r="E52" s="91"/>
      <c r="F52" s="91"/>
      <c r="G52" s="86" t="s">
        <v>59</v>
      </c>
      <c r="H52" s="92">
        <f>COUNTIF(A8:A46,"НФ")</f>
        <v>0</v>
      </c>
      <c r="I52" s="183"/>
      <c r="J52" s="86"/>
      <c r="K52" s="89" t="s">
        <v>60</v>
      </c>
      <c r="L52" s="90">
        <f>COUNTIF(F8:F46,"1 СР")</f>
        <v>1</v>
      </c>
    </row>
    <row r="53" spans="1:28" ht="14.5" x14ac:dyDescent="0.25">
      <c r="A53" s="94"/>
      <c r="B53" s="85"/>
      <c r="C53" s="85"/>
      <c r="D53" s="85"/>
      <c r="E53" s="85"/>
      <c r="F53" s="85"/>
      <c r="G53" s="86" t="s">
        <v>61</v>
      </c>
      <c r="H53" s="92">
        <f>COUNTIF(A8:A46,"ДСКВ")</f>
        <v>0</v>
      </c>
      <c r="I53" s="121"/>
      <c r="J53" s="182"/>
      <c r="K53" s="89" t="s">
        <v>62</v>
      </c>
      <c r="L53" s="90">
        <f>COUNTIF(F8:F46,"2 СР")</f>
        <v>0</v>
      </c>
    </row>
    <row r="54" spans="1:28" ht="14.5" x14ac:dyDescent="0.25">
      <c r="A54" s="94"/>
      <c r="B54" s="91"/>
      <c r="C54" s="91"/>
      <c r="D54" s="91"/>
      <c r="E54" s="91"/>
      <c r="F54" s="91"/>
      <c r="G54" s="86" t="s">
        <v>63</v>
      </c>
      <c r="H54" s="92">
        <f>COUNTIF(A8:A46,"НС")</f>
        <v>0</v>
      </c>
      <c r="I54" s="183"/>
      <c r="J54" s="86"/>
      <c r="K54" s="89" t="s">
        <v>64</v>
      </c>
      <c r="L54" s="90">
        <f>COUNTIF(F8:F46,"3 СР")</f>
        <v>0</v>
      </c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</row>
    <row r="55" spans="1:28" ht="14.5" x14ac:dyDescent="0.25">
      <c r="A55" s="94"/>
      <c r="B55" s="91"/>
      <c r="C55" s="91"/>
      <c r="D55" s="91"/>
      <c r="E55" s="91"/>
      <c r="F55" s="91"/>
      <c r="G55" s="86"/>
      <c r="H55" s="92"/>
      <c r="I55" s="185"/>
      <c r="J55" s="184"/>
      <c r="K55" s="186"/>
      <c r="L55" s="187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</row>
    <row r="56" spans="1:28" ht="15.5" x14ac:dyDescent="0.25">
      <c r="A56" s="202" t="str">
        <f>A17</f>
        <v>ТЕХНИЧЕСКИЙ ДЕЛЕГАТ ФВСР:</v>
      </c>
      <c r="B56" s="96"/>
      <c r="C56" s="96"/>
      <c r="D56" s="301" t="str">
        <f>A18</f>
        <v>ГЛАВНЫЙ СУДЬЯ:</v>
      </c>
      <c r="E56" s="301"/>
      <c r="F56" s="301"/>
      <c r="G56" s="301" t="str">
        <f>A19</f>
        <v>ГЛАВНЫЙ СЕКРЕТАРЬ:</v>
      </c>
      <c r="H56" s="301"/>
      <c r="I56" s="301" t="str">
        <f>A20</f>
        <v>СУДЬЯ НА ФИНИШЕ:</v>
      </c>
      <c r="J56" s="301"/>
      <c r="K56" s="301"/>
      <c r="L56" s="302"/>
    </row>
    <row r="57" spans="1:28" x14ac:dyDescent="0.25">
      <c r="A57" s="364"/>
      <c r="B57" s="365"/>
      <c r="C57" s="365"/>
      <c r="D57" s="365"/>
      <c r="E57" s="365"/>
      <c r="F57" s="365"/>
      <c r="G57" s="365"/>
      <c r="H57" s="365"/>
      <c r="I57" s="189"/>
      <c r="J57" s="190"/>
      <c r="K57" s="190"/>
      <c r="L57" s="191"/>
    </row>
    <row r="58" spans="1:28" x14ac:dyDescent="0.25">
      <c r="A58" s="192"/>
      <c r="D58" s="193"/>
      <c r="E58" s="193"/>
      <c r="G58" s="193"/>
      <c r="H58" s="193"/>
      <c r="L58" s="194"/>
    </row>
    <row r="59" spans="1:28" x14ac:dyDescent="0.25">
      <c r="A59" s="366"/>
      <c r="B59" s="367"/>
      <c r="C59" s="367"/>
      <c r="D59" s="367"/>
      <c r="E59" s="367"/>
      <c r="F59" s="367"/>
      <c r="G59" s="367"/>
      <c r="H59" s="367"/>
      <c r="L59" s="194"/>
    </row>
    <row r="60" spans="1:28" x14ac:dyDescent="0.25">
      <c r="A60" s="368"/>
      <c r="B60" s="369"/>
      <c r="C60" s="369"/>
      <c r="D60" s="369"/>
      <c r="E60" s="369"/>
      <c r="F60" s="196"/>
      <c r="G60" s="196"/>
      <c r="H60" s="196"/>
      <c r="I60" s="195"/>
      <c r="J60" s="196"/>
      <c r="K60" s="196"/>
      <c r="L60" s="197"/>
    </row>
    <row r="61" spans="1:28" ht="16" thickBot="1" x14ac:dyDescent="0.3">
      <c r="A61" s="370" t="str">
        <f>G17</f>
        <v xml:space="preserve">ДЕНИСЕНКО С.А. (г. МОСКВА) </v>
      </c>
      <c r="B61" s="362"/>
      <c r="C61" s="362"/>
      <c r="D61" s="203" t="str">
        <f>G18</f>
        <v xml:space="preserve">САВИЦКИЙ К.Н. (ВК, г. НОВОСИБИРСК) </v>
      </c>
      <c r="E61" s="203"/>
      <c r="F61" s="203"/>
      <c r="G61" s="362" t="str">
        <f>G19</f>
        <v>СЛАБКОВСКАЯ В.Н. ( ВК, г. ОМСК)</v>
      </c>
      <c r="H61" s="362"/>
      <c r="I61" s="362" t="str">
        <f>G20</f>
        <v xml:space="preserve">СТАРЧЕНКОВ С.А. (ВК, г. ОМСК) </v>
      </c>
      <c r="J61" s="362"/>
      <c r="K61" s="362"/>
      <c r="L61" s="363"/>
    </row>
    <row r="62" spans="1:28" ht="13.5" thickTop="1" x14ac:dyDescent="0.25"/>
  </sheetData>
  <mergeCells count="74">
    <mergeCell ref="A60:E60"/>
    <mergeCell ref="A61:C61"/>
    <mergeCell ref="G61:H61"/>
    <mergeCell ref="I61:L61"/>
    <mergeCell ref="D56:F56"/>
    <mergeCell ref="G56:H56"/>
    <mergeCell ref="I56:L56"/>
    <mergeCell ref="A57:E57"/>
    <mergeCell ref="F57:H57"/>
    <mergeCell ref="A59:E59"/>
    <mergeCell ref="F59:H59"/>
    <mergeCell ref="A42:A43"/>
    <mergeCell ref="K42:K43"/>
    <mergeCell ref="A44:A45"/>
    <mergeCell ref="K44:K45"/>
    <mergeCell ref="A47:G47"/>
    <mergeCell ref="H47:L47"/>
    <mergeCell ref="A36:A37"/>
    <mergeCell ref="K36:K37"/>
    <mergeCell ref="A38:A39"/>
    <mergeCell ref="K38:K39"/>
    <mergeCell ref="A40:A41"/>
    <mergeCell ref="K40:K41"/>
    <mergeCell ref="J28:J29"/>
    <mergeCell ref="A30:A31"/>
    <mergeCell ref="K30:K31"/>
    <mergeCell ref="L30:L31"/>
    <mergeCell ref="A32:A33"/>
    <mergeCell ref="K32:K33"/>
    <mergeCell ref="J30:J31"/>
    <mergeCell ref="L22:L23"/>
    <mergeCell ref="A34:A35"/>
    <mergeCell ref="K34:K35"/>
    <mergeCell ref="A26:A27"/>
    <mergeCell ref="K26:K27"/>
    <mergeCell ref="L26:L27"/>
    <mergeCell ref="A28:A29"/>
    <mergeCell ref="K28:K29"/>
    <mergeCell ref="L28:L29"/>
    <mergeCell ref="H26:H27"/>
    <mergeCell ref="H28:H29"/>
    <mergeCell ref="H30:H31"/>
    <mergeCell ref="I26:I27"/>
    <mergeCell ref="I28:I29"/>
    <mergeCell ref="I30:I31"/>
    <mergeCell ref="J26:J27"/>
    <mergeCell ref="A24:A25"/>
    <mergeCell ref="K24:K25"/>
    <mergeCell ref="L24:L25"/>
    <mergeCell ref="A22:A23"/>
    <mergeCell ref="B22:B23"/>
    <mergeCell ref="C22:C23"/>
    <mergeCell ref="D22:D23"/>
    <mergeCell ref="E22:E23"/>
    <mergeCell ref="F22:F23"/>
    <mergeCell ref="H24:H25"/>
    <mergeCell ref="I24:I25"/>
    <mergeCell ref="J24:J25"/>
    <mergeCell ref="G22:G23"/>
    <mergeCell ref="I22:I23"/>
    <mergeCell ref="J22:J23"/>
    <mergeCell ref="K22:K23"/>
    <mergeCell ref="A16:G16"/>
    <mergeCell ref="A1:L1"/>
    <mergeCell ref="A2:L2"/>
    <mergeCell ref="A3:L3"/>
    <mergeCell ref="A4:L4"/>
    <mergeCell ref="A5:L5"/>
    <mergeCell ref="A7:L7"/>
    <mergeCell ref="A8:L8"/>
    <mergeCell ref="A9:L9"/>
    <mergeCell ref="A10:L10"/>
    <mergeCell ref="A11:L11"/>
    <mergeCell ref="A12:L12"/>
  </mergeCells>
  <pageMargins left="0.31496062992125984" right="0.31496062992125984" top="0.74803149606299213" bottom="0.74803149606299213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95741-0B9F-4B55-8A4D-10FB8442581E}">
  <sheetPr>
    <tabColor rgb="FFFFC000"/>
  </sheetPr>
  <dimension ref="A1:AC57"/>
  <sheetViews>
    <sheetView view="pageBreakPreview" topLeftCell="A22" zoomScale="80" zoomScaleNormal="100" zoomScaleSheetLayoutView="80" workbookViewId="0">
      <selection activeCell="L38" sqref="L38:L39"/>
    </sheetView>
  </sheetViews>
  <sheetFormatPr defaultColWidth="9.26953125" defaultRowHeight="13" x14ac:dyDescent="0.25"/>
  <cols>
    <col min="1" max="1" width="6.6328125" style="120" customWidth="1"/>
    <col min="2" max="2" width="7.7265625" style="193" customWidth="1"/>
    <col min="3" max="3" width="14.90625" style="193" customWidth="1"/>
    <col min="4" max="4" width="25.36328125" style="120" customWidth="1"/>
    <col min="5" max="5" width="11.6328125" style="120" customWidth="1"/>
    <col min="6" max="6" width="7.7265625" style="193" customWidth="1"/>
    <col min="7" max="7" width="32.453125" style="120" customWidth="1"/>
    <col min="8" max="8" width="9.26953125" style="120"/>
    <col min="9" max="9" width="8.7265625" style="120" bestFit="1" customWidth="1"/>
    <col min="10" max="10" width="12.7265625" style="193" customWidth="1"/>
    <col min="11" max="11" width="10" style="120" customWidth="1"/>
    <col min="12" max="12" width="10.6328125" style="120" customWidth="1"/>
    <col min="13" max="13" width="13" style="120" customWidth="1"/>
    <col min="14" max="16384" width="9.26953125" style="120"/>
  </cols>
  <sheetData>
    <row r="1" spans="1:13" ht="18.5" x14ac:dyDescent="0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18.5" x14ac:dyDescent="0.25">
      <c r="A2" s="321" t="s">
        <v>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8.5" x14ac:dyDescent="0.25">
      <c r="A3" s="321" t="s">
        <v>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3" ht="18.5" x14ac:dyDescent="0.25">
      <c r="A4" s="321" t="s">
        <v>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3" ht="18.5" x14ac:dyDescent="0.25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</row>
    <row r="6" spans="1:13" ht="14.5" x14ac:dyDescent="0.2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s="122" customFormat="1" ht="28.5" x14ac:dyDescent="0.25">
      <c r="A7" s="322" t="s">
        <v>5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</row>
    <row r="8" spans="1:13" s="122" customFormat="1" ht="21.5" thickBot="1" x14ac:dyDescent="0.3">
      <c r="A8" s="323" t="s">
        <v>6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</row>
    <row r="9" spans="1:13" s="122" customFormat="1" ht="21.5" hidden="1" thickBot="1" x14ac:dyDescent="0.3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</row>
    <row r="10" spans="1:13" ht="19" thickTop="1" x14ac:dyDescent="0.25">
      <c r="A10" s="324" t="s">
        <v>100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6"/>
    </row>
    <row r="11" spans="1:13" ht="18.5" x14ac:dyDescent="0.25">
      <c r="A11" s="327" t="s">
        <v>75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9"/>
    </row>
    <row r="12" spans="1:13" ht="18.5" x14ac:dyDescent="0.25">
      <c r="A12" s="327" t="s">
        <v>72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9"/>
    </row>
    <row r="13" spans="1:13" ht="21" x14ac:dyDescent="0.25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 spans="1:13" ht="14.5" x14ac:dyDescent="0.3">
      <c r="A14" s="126" t="s">
        <v>76</v>
      </c>
      <c r="B14" s="13"/>
      <c r="C14" s="13"/>
      <c r="D14" s="127"/>
      <c r="E14" s="12"/>
      <c r="F14" s="13"/>
      <c r="G14" s="11" t="s">
        <v>70</v>
      </c>
      <c r="H14" s="12"/>
      <c r="I14" s="12"/>
      <c r="J14" s="13"/>
      <c r="K14" s="14"/>
      <c r="L14" s="14"/>
      <c r="M14" s="15" t="s">
        <v>78</v>
      </c>
    </row>
    <row r="15" spans="1:13" ht="14.5" x14ac:dyDescent="0.25">
      <c r="A15" s="128" t="s">
        <v>79</v>
      </c>
      <c r="B15" s="21"/>
      <c r="C15" s="21"/>
      <c r="D15" s="20"/>
      <c r="E15" s="20"/>
      <c r="F15" s="21"/>
      <c r="G15" s="19" t="s">
        <v>71</v>
      </c>
      <c r="H15" s="20"/>
      <c r="I15" s="20"/>
      <c r="J15" s="21"/>
      <c r="K15" s="22"/>
      <c r="L15" s="22"/>
      <c r="M15" s="15" t="s">
        <v>14</v>
      </c>
    </row>
    <row r="16" spans="1:13" ht="14.5" x14ac:dyDescent="0.25">
      <c r="A16" s="318" t="s">
        <v>15</v>
      </c>
      <c r="B16" s="319"/>
      <c r="C16" s="319"/>
      <c r="D16" s="319"/>
      <c r="E16" s="319"/>
      <c r="F16" s="319"/>
      <c r="G16" s="320"/>
      <c r="H16" s="129" t="s">
        <v>16</v>
      </c>
      <c r="I16" s="130"/>
      <c r="J16" s="131"/>
      <c r="K16" s="130"/>
      <c r="L16" s="130"/>
      <c r="M16" s="132"/>
    </row>
    <row r="17" spans="1:13" ht="14.5" x14ac:dyDescent="0.35">
      <c r="A17" s="133" t="s">
        <v>17</v>
      </c>
      <c r="B17" s="134"/>
      <c r="C17" s="134"/>
      <c r="D17" s="135"/>
      <c r="E17" s="136"/>
      <c r="F17" s="134"/>
      <c r="G17" s="30" t="s">
        <v>18</v>
      </c>
      <c r="H17" s="137" t="s">
        <v>19</v>
      </c>
      <c r="I17" s="136"/>
      <c r="J17" s="138"/>
      <c r="K17" s="139"/>
      <c r="L17" s="138"/>
      <c r="M17" s="140" t="s">
        <v>20</v>
      </c>
    </row>
    <row r="18" spans="1:13" ht="14.5" x14ac:dyDescent="0.35">
      <c r="A18" s="133" t="s">
        <v>21</v>
      </c>
      <c r="B18" s="134"/>
      <c r="C18" s="134"/>
      <c r="D18" s="139"/>
      <c r="E18" s="136"/>
      <c r="F18" s="134"/>
      <c r="G18" s="30" t="s">
        <v>22</v>
      </c>
      <c r="H18" s="137" t="s">
        <v>23</v>
      </c>
      <c r="I18" s="136"/>
      <c r="J18" s="138"/>
      <c r="K18" s="139"/>
      <c r="L18" s="138"/>
      <c r="M18" s="140" t="s">
        <v>24</v>
      </c>
    </row>
    <row r="19" spans="1:13" ht="14.5" x14ac:dyDescent="0.25">
      <c r="A19" s="133" t="s">
        <v>25</v>
      </c>
      <c r="B19" s="134"/>
      <c r="C19" s="134"/>
      <c r="D19" s="139"/>
      <c r="E19" s="136"/>
      <c r="F19" s="134"/>
      <c r="G19" s="35" t="s">
        <v>26</v>
      </c>
      <c r="H19" s="141" t="s">
        <v>27</v>
      </c>
      <c r="I19" s="136"/>
      <c r="J19" s="138"/>
      <c r="K19" s="139"/>
      <c r="L19" s="138"/>
      <c r="M19" s="142" t="s">
        <v>28</v>
      </c>
    </row>
    <row r="20" spans="1:13" ht="15" thickBot="1" x14ac:dyDescent="0.4">
      <c r="A20" s="133" t="s">
        <v>29</v>
      </c>
      <c r="B20" s="143"/>
      <c r="C20" s="143"/>
      <c r="D20" s="144"/>
      <c r="E20" s="144"/>
      <c r="F20" s="143"/>
      <c r="G20" s="30" t="s">
        <v>30</v>
      </c>
      <c r="H20" s="141" t="s">
        <v>31</v>
      </c>
      <c r="I20" s="136"/>
      <c r="J20" s="138"/>
      <c r="K20" s="139"/>
      <c r="L20" s="138"/>
      <c r="M20" s="142">
        <v>12</v>
      </c>
    </row>
    <row r="21" spans="1:13" ht="13.5" thickTop="1" x14ac:dyDescent="0.25">
      <c r="A21" s="145"/>
      <c r="B21" s="146"/>
      <c r="C21" s="146"/>
      <c r="D21" s="147"/>
      <c r="E21" s="147"/>
      <c r="F21" s="146"/>
      <c r="G21" s="147"/>
      <c r="H21" s="147"/>
      <c r="I21" s="147"/>
      <c r="J21" s="146"/>
      <c r="K21" s="147"/>
      <c r="L21" s="147"/>
      <c r="M21" s="148"/>
    </row>
    <row r="22" spans="1:13" s="149" customFormat="1" ht="16" customHeight="1" x14ac:dyDescent="0.25">
      <c r="A22" s="336" t="s">
        <v>32</v>
      </c>
      <c r="B22" s="338" t="s">
        <v>33</v>
      </c>
      <c r="C22" s="338" t="s">
        <v>34</v>
      </c>
      <c r="D22" s="338" t="s">
        <v>35</v>
      </c>
      <c r="E22" s="338" t="s">
        <v>36</v>
      </c>
      <c r="F22" s="338" t="s">
        <v>37</v>
      </c>
      <c r="G22" s="346" t="s">
        <v>38</v>
      </c>
      <c r="H22" s="378" t="s">
        <v>39</v>
      </c>
      <c r="I22" s="379"/>
      <c r="J22" s="346" t="s">
        <v>40</v>
      </c>
      <c r="K22" s="338" t="s">
        <v>41</v>
      </c>
      <c r="L22" s="348" t="s">
        <v>42</v>
      </c>
      <c r="M22" s="350" t="s">
        <v>43</v>
      </c>
    </row>
    <row r="23" spans="1:13" s="149" customFormat="1" x14ac:dyDescent="0.25">
      <c r="A23" s="337"/>
      <c r="B23" s="339"/>
      <c r="C23" s="339"/>
      <c r="D23" s="339"/>
      <c r="E23" s="339"/>
      <c r="F23" s="339"/>
      <c r="G23" s="347"/>
      <c r="H23" s="150" t="s">
        <v>44</v>
      </c>
      <c r="I23" s="150" t="s">
        <v>45</v>
      </c>
      <c r="J23" s="347"/>
      <c r="K23" s="339"/>
      <c r="L23" s="349"/>
      <c r="M23" s="351"/>
    </row>
    <row r="24" spans="1:13" s="149" customFormat="1" ht="18.649999999999999" customHeight="1" x14ac:dyDescent="0.25">
      <c r="A24" s="352">
        <v>1</v>
      </c>
      <c r="B24" s="160">
        <v>11</v>
      </c>
      <c r="C24" s="152">
        <f>VLOOKUP(B24,[1]список!A:H,3,FALSE)</f>
        <v>10055306451</v>
      </c>
      <c r="D24" s="152" t="str">
        <f>VLOOKUP(B24,[1]список!A:I,2,FALSE)</f>
        <v>ЛУЧНИКОВ Егор</v>
      </c>
      <c r="E24" s="153">
        <f>VLOOKUP(B24,[1]список!A:J,4,FALSE)</f>
        <v>37883</v>
      </c>
      <c r="F24" s="152" t="str">
        <f>VLOOKUP(B24,[1]список!A:K,5,FALSE)</f>
        <v>МС</v>
      </c>
      <c r="G24" s="154" t="s">
        <v>101</v>
      </c>
      <c r="H24" s="340">
        <v>7.6055555555555555E-4</v>
      </c>
      <c r="I24" s="340">
        <v>1.4222800925925928E-3</v>
      </c>
      <c r="J24" s="342">
        <v>2.1729745370370371E-3</v>
      </c>
      <c r="K24" s="344">
        <f>0.125001/(J24/1)</f>
        <v>57.525294415297346</v>
      </c>
      <c r="L24" s="380"/>
      <c r="M24" s="334" t="s">
        <v>68</v>
      </c>
    </row>
    <row r="25" spans="1:13" s="159" customFormat="1" ht="19.149999999999999" customHeight="1" x14ac:dyDescent="0.25">
      <c r="A25" s="352"/>
      <c r="B25" s="152">
        <v>9</v>
      </c>
      <c r="C25" s="152">
        <f>VLOOKUP(B25,[1]список!A:H,3,FALSE)</f>
        <v>10062526988</v>
      </c>
      <c r="D25" s="152" t="str">
        <f>VLOOKUP(B25,[1]список!A:I,2,FALSE)</f>
        <v>ШЕСТАКОВ Артем</v>
      </c>
      <c r="E25" s="153">
        <f>VLOOKUP(B25,[1]список!A:J,4,FALSE)</f>
        <v>37882</v>
      </c>
      <c r="F25" s="152" t="str">
        <f>VLOOKUP(B25,[1]список!A:K,5,FALSE)</f>
        <v>КМС</v>
      </c>
      <c r="G25" s="152" t="s">
        <v>101</v>
      </c>
      <c r="H25" s="341"/>
      <c r="I25" s="341"/>
      <c r="J25" s="343"/>
      <c r="K25" s="345"/>
      <c r="L25" s="381"/>
      <c r="M25" s="335"/>
    </row>
    <row r="26" spans="1:13" s="149" customFormat="1" ht="19.149999999999999" customHeight="1" x14ac:dyDescent="0.25">
      <c r="A26" s="352">
        <v>2</v>
      </c>
      <c r="B26" s="160">
        <v>36</v>
      </c>
      <c r="C26" s="160">
        <f>VLOOKUP(B26,[1]список!A:H,3,FALSE)</f>
        <v>10053914604</v>
      </c>
      <c r="D26" s="160" t="str">
        <f>VLOOKUP(B26,[1]список!A:I,2,FALSE)</f>
        <v>ХОМЯКОВ Артемий</v>
      </c>
      <c r="E26" s="161">
        <f>VLOOKUP(B26,[1]список!A:J,4,FALSE)</f>
        <v>37947</v>
      </c>
      <c r="F26" s="160" t="str">
        <f>VLOOKUP(B26,[1]список!A:K,5,FALSE)</f>
        <v>МС</v>
      </c>
      <c r="G26" s="162" t="str">
        <f>VLOOKUP(B26,[1]список!A:M,6,FALSE)</f>
        <v>Москва</v>
      </c>
      <c r="H26" s="340">
        <v>7.8396990740740727E-4</v>
      </c>
      <c r="I26" s="340">
        <v>1.511863425925926E-3</v>
      </c>
      <c r="J26" s="342">
        <v>2.2700925925925926E-3</v>
      </c>
      <c r="K26" s="344">
        <f>0.125001/(J26/1)</f>
        <v>55.064273769221359</v>
      </c>
      <c r="L26" s="380"/>
      <c r="M26" s="334" t="s">
        <v>68</v>
      </c>
    </row>
    <row r="27" spans="1:13" s="159" customFormat="1" ht="19.149999999999999" customHeight="1" x14ac:dyDescent="0.25">
      <c r="A27" s="352"/>
      <c r="B27" s="152">
        <v>43</v>
      </c>
      <c r="C27" s="152">
        <f>VLOOKUP(B27,[1]список!A:H,3,FALSE)</f>
        <v>10112339623</v>
      </c>
      <c r="D27" s="152" t="str">
        <f>VLOOKUP(B27,[1]список!A:I,2,FALSE)</f>
        <v>БЕДРЕТДИНОВ Фарид</v>
      </c>
      <c r="E27" s="153">
        <f>VLOOKUP(B27,[1]список!A:J,4,FALSE)</f>
        <v>38707</v>
      </c>
      <c r="F27" s="152" t="str">
        <f>VLOOKUP(B27,[1]список!A:K,5,FALSE)</f>
        <v>КМС</v>
      </c>
      <c r="G27" s="152" t="str">
        <f>VLOOKUP(B27,[1]список!A:M,6,FALSE)</f>
        <v>Москва</v>
      </c>
      <c r="H27" s="341"/>
      <c r="I27" s="341"/>
      <c r="J27" s="343"/>
      <c r="K27" s="345"/>
      <c r="L27" s="381"/>
      <c r="M27" s="335"/>
    </row>
    <row r="28" spans="1:13" s="149" customFormat="1" ht="19.149999999999999" customHeight="1" x14ac:dyDescent="0.25">
      <c r="A28" s="352">
        <v>3</v>
      </c>
      <c r="B28" s="160">
        <v>40</v>
      </c>
      <c r="C28" s="160">
        <f>VLOOKUP(B28,[1]список!A:H,3,FALSE)</f>
        <v>10077957971</v>
      </c>
      <c r="D28" s="160" t="str">
        <f>VLOOKUP(B28,[1]список!A:I,2,FALSE)</f>
        <v>РОМАНОВ Андрей</v>
      </c>
      <c r="E28" s="161">
        <f>VLOOKUP(B28,[1]список!A:J,4,FALSE)</f>
        <v>38460</v>
      </c>
      <c r="F28" s="160" t="str">
        <f>VLOOKUP(B28,[1]список!A:K,5,FALSE)</f>
        <v>МС</v>
      </c>
      <c r="G28" s="162" t="str">
        <f>VLOOKUP(B28,[1]список!A:M,6,FALSE)</f>
        <v>Москва</v>
      </c>
      <c r="H28" s="340">
        <v>7.9016203703703703E-4</v>
      </c>
      <c r="I28" s="340">
        <v>1.5304282407407408E-3</v>
      </c>
      <c r="J28" s="342">
        <v>2.2851736111111111E-3</v>
      </c>
      <c r="K28" s="344">
        <f>0.125001/(J28/1)</f>
        <v>54.700876726482612</v>
      </c>
      <c r="L28" s="380"/>
      <c r="M28" s="334" t="s">
        <v>68</v>
      </c>
    </row>
    <row r="29" spans="1:13" s="159" customFormat="1" ht="19.149999999999999" customHeight="1" x14ac:dyDescent="0.25">
      <c r="A29" s="352"/>
      <c r="B29" s="152">
        <v>37</v>
      </c>
      <c r="C29" s="152">
        <f>VLOOKUP(B29,[1]список!A:H,3,FALSE)</f>
        <v>10097338167</v>
      </c>
      <c r="D29" s="152" t="str">
        <f>VLOOKUP(B29,[1]список!A:I,2,FALSE)</f>
        <v>ХЛУПОВ Дмитрий</v>
      </c>
      <c r="E29" s="153">
        <f>VLOOKUP(B29,[1]список!A:J,4,FALSE)</f>
        <v>38553</v>
      </c>
      <c r="F29" s="152" t="str">
        <f>VLOOKUP(B29,[1]список!A:K,5,FALSE)</f>
        <v>МС</v>
      </c>
      <c r="G29" s="152" t="str">
        <f>VLOOKUP(B29,[1]список!A:M,6,FALSE)</f>
        <v>Москва</v>
      </c>
      <c r="H29" s="341"/>
      <c r="I29" s="341"/>
      <c r="J29" s="343"/>
      <c r="K29" s="345"/>
      <c r="L29" s="381"/>
      <c r="M29" s="335"/>
    </row>
    <row r="30" spans="1:13" s="149" customFormat="1" ht="19.149999999999999" customHeight="1" x14ac:dyDescent="0.25">
      <c r="A30" s="352">
        <v>4</v>
      </c>
      <c r="B30" s="160">
        <v>13</v>
      </c>
      <c r="C30" s="160">
        <f>VLOOKUP(B30,[1]список!A:H,3,FALSE)</f>
        <v>10092621038</v>
      </c>
      <c r="D30" s="160" t="str">
        <f>VLOOKUP(B30,[1]список!A:I,2,FALSE)</f>
        <v>ЛЯШКО Владислав</v>
      </c>
      <c r="E30" s="161">
        <f>VLOOKUP(B30,[1]список!A:J,4,FALSE)</f>
        <v>38191</v>
      </c>
      <c r="F30" s="160" t="str">
        <f>VLOOKUP(B30,[1]список!A:K,5,FALSE)</f>
        <v>МС</v>
      </c>
      <c r="G30" s="162" t="s">
        <v>101</v>
      </c>
      <c r="H30" s="340">
        <v>7.9016203703703703E-4</v>
      </c>
      <c r="I30" s="340">
        <v>1.5265624999999999E-3</v>
      </c>
      <c r="J30" s="342">
        <v>2.2957523148148151E-3</v>
      </c>
      <c r="K30" s="344">
        <f>0.125001/(J30/1)</f>
        <v>54.448818016364754</v>
      </c>
      <c r="L30" s="380"/>
      <c r="M30" s="334" t="s">
        <v>68</v>
      </c>
    </row>
    <row r="31" spans="1:13" s="159" customFormat="1" ht="19.149999999999999" customHeight="1" x14ac:dyDescent="0.25">
      <c r="A31" s="352"/>
      <c r="B31" s="152">
        <v>12</v>
      </c>
      <c r="C31" s="152">
        <f>VLOOKUP(B31,[1]список!A:H,3,FALSE)</f>
        <v>10078794292</v>
      </c>
      <c r="D31" s="152" t="str">
        <f>VLOOKUP(B31,[1]список!A:I,2,FALSE)</f>
        <v>ТИШКИН Александр</v>
      </c>
      <c r="E31" s="153">
        <f>VLOOKUP(B31,[1]список!A:J,4,FALSE)</f>
        <v>37768</v>
      </c>
      <c r="F31" s="152" t="str">
        <f>VLOOKUP(B31,[1]список!A:K,5,FALSE)</f>
        <v>МС</v>
      </c>
      <c r="G31" s="152" t="s">
        <v>103</v>
      </c>
      <c r="H31" s="341"/>
      <c r="I31" s="341"/>
      <c r="J31" s="343"/>
      <c r="K31" s="345"/>
      <c r="L31" s="381"/>
      <c r="M31" s="335"/>
    </row>
    <row r="32" spans="1:13" s="149" customFormat="1" ht="19.149999999999999" customHeight="1" x14ac:dyDescent="0.25">
      <c r="A32" s="352">
        <v>5</v>
      </c>
      <c r="B32" s="160">
        <v>38</v>
      </c>
      <c r="C32" s="160">
        <f>VLOOKUP(B32,[1]список!A:H,3,FALSE)</f>
        <v>10102489978</v>
      </c>
      <c r="D32" s="160" t="str">
        <f>VLOOKUP(B32,[1]список!A:I,2,FALSE)</f>
        <v>СЕРГЕЕВ Георгий</v>
      </c>
      <c r="E32" s="161">
        <f>VLOOKUP(B32,[1]список!A:J,4,FALSE)</f>
        <v>38595</v>
      </c>
      <c r="F32" s="160" t="str">
        <f>VLOOKUP(B32,[1]список!A:K,5,FALSE)</f>
        <v>МС</v>
      </c>
      <c r="G32" s="162" t="str">
        <f>VLOOKUP(B32,[1]список!A:M,6,FALSE)</f>
        <v>Москва</v>
      </c>
      <c r="H32" s="163"/>
      <c r="I32" s="163"/>
      <c r="J32" s="253"/>
      <c r="K32" s="165"/>
      <c r="L32" s="380"/>
      <c r="M32" s="166"/>
    </row>
    <row r="33" spans="1:14" s="159" customFormat="1" ht="19" customHeight="1" x14ac:dyDescent="0.25">
      <c r="A33" s="352"/>
      <c r="B33" s="152">
        <v>44</v>
      </c>
      <c r="C33" s="152">
        <f>VLOOKUP(B33,[1]список!A:H,3,FALSE)</f>
        <v>10101780565</v>
      </c>
      <c r="D33" s="152" t="str">
        <f>VLOOKUP(B33,[1]список!A:I,2,FALSE)</f>
        <v>ВОДОПЬЯНОВ Александр</v>
      </c>
      <c r="E33" s="153">
        <f>VLOOKUP(B33,[1]список!A:J,4,FALSE)</f>
        <v>38579</v>
      </c>
      <c r="F33" s="152" t="str">
        <f>VLOOKUP(B33,[1]список!A:K,5,FALSE)</f>
        <v>КМС</v>
      </c>
      <c r="G33" s="152" t="str">
        <f>VLOOKUP(B33,[1]список!A:M,6,FALSE)</f>
        <v>Москва</v>
      </c>
      <c r="H33" s="156"/>
      <c r="I33" s="157"/>
      <c r="J33" s="157"/>
      <c r="K33" s="158"/>
      <c r="L33" s="381"/>
      <c r="M33" s="167"/>
    </row>
    <row r="34" spans="1:14" s="149" customFormat="1" ht="19.149999999999999" customHeight="1" x14ac:dyDescent="0.4">
      <c r="A34" s="352">
        <v>6</v>
      </c>
      <c r="B34" s="160">
        <v>19</v>
      </c>
      <c r="C34" s="160">
        <f>VLOOKUP(B34,[1]список!A:H,3,FALSE)</f>
        <v>10093607206</v>
      </c>
      <c r="D34" s="160" t="str">
        <f>VLOOKUP(B34,[1]список!A:I,2,FALSE)</f>
        <v>ПАТРИН Ярослав</v>
      </c>
      <c r="E34" s="161">
        <v>38654</v>
      </c>
      <c r="F34" s="160" t="str">
        <f>VLOOKUP(B34,[1]список!A:K,5,FALSE)</f>
        <v>КМС</v>
      </c>
      <c r="G34" s="162" t="str">
        <f>VLOOKUP(B34,[1]список!A:M,6,FALSE)</f>
        <v>Омская обл.</v>
      </c>
      <c r="H34" s="163"/>
      <c r="I34" s="163"/>
      <c r="J34" s="164"/>
      <c r="K34" s="165"/>
      <c r="L34" s="380"/>
      <c r="M34" s="168"/>
      <c r="N34" s="254"/>
    </row>
    <row r="35" spans="1:14" s="159" customFormat="1" ht="19.149999999999999" customHeight="1" x14ac:dyDescent="0.25">
      <c r="A35" s="352"/>
      <c r="B35" s="152">
        <v>21</v>
      </c>
      <c r="C35" s="152">
        <f>VLOOKUP(B35,[1]список!A:H,3,FALSE)</f>
        <v>10091972047</v>
      </c>
      <c r="D35" s="152" t="str">
        <f>VLOOKUP(B35,[1]список!A:I,2,FALSE)</f>
        <v>КУЗЬМЕНКО Николай</v>
      </c>
      <c r="E35" s="153">
        <f>VLOOKUP(B35,[1]список!A:J,4,FALSE)</f>
        <v>38679</v>
      </c>
      <c r="F35" s="152" t="str">
        <f>VLOOKUP(B35,[1]список!A:K,5,FALSE)</f>
        <v>МС</v>
      </c>
      <c r="G35" s="152" t="str">
        <f>VLOOKUP(B35,[1]список!A:M,6,FALSE)</f>
        <v>Омская обл.</v>
      </c>
      <c r="H35" s="156"/>
      <c r="I35" s="157"/>
      <c r="J35" s="157"/>
      <c r="K35" s="158"/>
      <c r="L35" s="381"/>
      <c r="M35" s="167"/>
    </row>
    <row r="36" spans="1:14" s="149" customFormat="1" ht="19.149999999999999" customHeight="1" x14ac:dyDescent="0.4">
      <c r="A36" s="352">
        <v>7</v>
      </c>
      <c r="B36" s="55">
        <v>18</v>
      </c>
      <c r="C36" s="160">
        <f>VLOOKUP(B36,[1]список!A:H,3,FALSE)</f>
        <v>10105335415</v>
      </c>
      <c r="D36" s="160" t="str">
        <f>VLOOKUP(B36,[1]список!A:I,2,FALSE)</f>
        <v>МУХИН Михаил</v>
      </c>
      <c r="E36" s="161">
        <f>VLOOKUP(B36,[1]список!A:J,4,FALSE)</f>
        <v>38507</v>
      </c>
      <c r="F36" s="160" t="str">
        <f>VLOOKUP(B36,[1]список!A:K,5,FALSE)</f>
        <v>МС</v>
      </c>
      <c r="G36" s="162" t="str">
        <f>VLOOKUP(B36,[1]список!A:M,6,FALSE)</f>
        <v>Омская обл.</v>
      </c>
      <c r="H36" s="163"/>
      <c r="I36" s="163"/>
      <c r="J36" s="164"/>
      <c r="K36" s="165"/>
      <c r="L36" s="380"/>
      <c r="M36" s="168"/>
    </row>
    <row r="37" spans="1:14" s="159" customFormat="1" ht="19.149999999999999" customHeight="1" x14ac:dyDescent="0.25">
      <c r="A37" s="352"/>
      <c r="B37" s="46">
        <v>10</v>
      </c>
      <c r="C37" s="152">
        <f>VLOOKUP(B37,[1]список!A:H,3,FALSE)</f>
        <v>10081650136</v>
      </c>
      <c r="D37" s="152" t="str">
        <f>VLOOKUP(B37,[1]список!A:I,2,FALSE)</f>
        <v>ПУРЫГИН Максим</v>
      </c>
      <c r="E37" s="153">
        <f>VLOOKUP(B37,[1]список!A:J,4,FALSE)</f>
        <v>38520</v>
      </c>
      <c r="F37" s="152" t="str">
        <f>VLOOKUP(B37,[1]список!A:K,5,FALSE)</f>
        <v>МС</v>
      </c>
      <c r="G37" s="152" t="str">
        <f>VLOOKUP(B37,[1]список!A:M,6,FALSE)</f>
        <v>Омская обл.</v>
      </c>
      <c r="H37" s="156"/>
      <c r="I37" s="157"/>
      <c r="J37" s="157"/>
      <c r="K37" s="158"/>
      <c r="L37" s="381"/>
      <c r="M37" s="167"/>
    </row>
    <row r="38" spans="1:14" s="149" customFormat="1" ht="19.149999999999999" customHeight="1" x14ac:dyDescent="0.4">
      <c r="A38" s="371">
        <v>8</v>
      </c>
      <c r="B38" s="160">
        <v>16</v>
      </c>
      <c r="C38" s="160">
        <f>VLOOKUP(B38,[1]список!A:H,3,FALSE)</f>
        <v>10059788659</v>
      </c>
      <c r="D38" s="160" t="str">
        <f>VLOOKUP(B38,[1]список!A:I,2,FALSE)</f>
        <v>ТЕТЕНКОВ Глеб</v>
      </c>
      <c r="E38" s="161">
        <f>VLOOKUP(B38,[1]список!A:J,4,FALSE)</f>
        <v>38012</v>
      </c>
      <c r="F38" s="160" t="str">
        <f>VLOOKUP(B38,[1]список!A:K,5,FALSE)</f>
        <v>МС</v>
      </c>
      <c r="G38" s="162" t="s">
        <v>101</v>
      </c>
      <c r="H38" s="163"/>
      <c r="I38" s="163"/>
      <c r="J38" s="164"/>
      <c r="K38" s="165"/>
      <c r="L38" s="382"/>
      <c r="M38" s="168"/>
    </row>
    <row r="39" spans="1:14" s="176" customFormat="1" ht="19.149999999999999" customHeight="1" thickBot="1" x14ac:dyDescent="0.3">
      <c r="A39" s="375"/>
      <c r="B39" s="170">
        <v>127</v>
      </c>
      <c r="C39" s="170">
        <f>VLOOKUP(B39,[1]список!A:H,3,FALSE)</f>
        <v>10077480752</v>
      </c>
      <c r="D39" s="170" t="str">
        <f>VLOOKUP(B39,[1]список!A:I,2,FALSE)</f>
        <v>БУНЬКОВ Максим</v>
      </c>
      <c r="E39" s="171">
        <f>VLOOKUP(B39,[1]список!A:J,4,FALSE)</f>
        <v>38586</v>
      </c>
      <c r="F39" s="170" t="str">
        <f>VLOOKUP(B39,[1]список!A:K,5,FALSE)</f>
        <v>1 СР</v>
      </c>
      <c r="G39" s="170" t="s">
        <v>104</v>
      </c>
      <c r="H39" s="172"/>
      <c r="I39" s="173"/>
      <c r="J39" s="173"/>
      <c r="K39" s="174"/>
      <c r="L39" s="377"/>
      <c r="M39" s="175"/>
    </row>
    <row r="40" spans="1:14" s="179" customFormat="1" ht="14" thickTop="1" thickBot="1" x14ac:dyDescent="0.3">
      <c r="A40" s="177"/>
      <c r="B40" s="178"/>
      <c r="C40" s="178"/>
      <c r="F40" s="178"/>
      <c r="H40" s="180"/>
      <c r="J40" s="178"/>
      <c r="M40" s="181"/>
    </row>
    <row r="41" spans="1:14" ht="15" thickTop="1" x14ac:dyDescent="0.25">
      <c r="A41" s="357" t="s">
        <v>47</v>
      </c>
      <c r="B41" s="358"/>
      <c r="C41" s="358"/>
      <c r="D41" s="358"/>
      <c r="E41" s="358"/>
      <c r="F41" s="358"/>
      <c r="G41" s="359"/>
      <c r="H41" s="360" t="s">
        <v>48</v>
      </c>
      <c r="I41" s="358"/>
      <c r="J41" s="358"/>
      <c r="K41" s="358"/>
      <c r="L41" s="358"/>
      <c r="M41" s="361"/>
    </row>
    <row r="42" spans="1:14" ht="14.5" x14ac:dyDescent="0.25">
      <c r="A42" s="84" t="s">
        <v>49</v>
      </c>
      <c r="B42" s="85"/>
      <c r="C42" s="85"/>
      <c r="D42" s="85"/>
      <c r="E42" s="85"/>
      <c r="F42" s="85"/>
      <c r="G42" s="86" t="s">
        <v>50</v>
      </c>
      <c r="H42" s="87">
        <v>2</v>
      </c>
      <c r="I42" s="182"/>
      <c r="J42" s="121"/>
      <c r="K42" s="182"/>
      <c r="L42" s="89" t="s">
        <v>51</v>
      </c>
      <c r="M42" s="90">
        <f>COUNTIF(F7:F41,"ЗМС")</f>
        <v>0</v>
      </c>
    </row>
    <row r="43" spans="1:14" ht="14.5" x14ac:dyDescent="0.25">
      <c r="A43" s="84" t="s">
        <v>52</v>
      </c>
      <c r="B43" s="91"/>
      <c r="C43" s="91"/>
      <c r="D43" s="91"/>
      <c r="E43" s="91"/>
      <c r="F43" s="91"/>
      <c r="G43" s="86" t="s">
        <v>53</v>
      </c>
      <c r="H43" s="92">
        <f>H44+H48</f>
        <v>8</v>
      </c>
      <c r="I43" s="182"/>
      <c r="J43" s="121"/>
      <c r="K43" s="182"/>
      <c r="L43" s="89" t="s">
        <v>54</v>
      </c>
      <c r="M43" s="90">
        <f>COUNTIF(F6:F40,"МСМК")</f>
        <v>0</v>
      </c>
    </row>
    <row r="44" spans="1:14" ht="14.5" x14ac:dyDescent="0.25">
      <c r="A44" s="84"/>
      <c r="B44" s="91"/>
      <c r="C44" s="91"/>
      <c r="D44" s="91"/>
      <c r="E44" s="91"/>
      <c r="F44" s="91"/>
      <c r="G44" s="86" t="s">
        <v>55</v>
      </c>
      <c r="H44" s="92">
        <f>COUNT(A15:A40)</f>
        <v>8</v>
      </c>
      <c r="I44" s="182"/>
      <c r="J44" s="121"/>
      <c r="K44" s="182"/>
      <c r="L44" s="89" t="s">
        <v>56</v>
      </c>
      <c r="M44" s="90">
        <f>COUNTIF(F6:F40,"МС")</f>
        <v>11</v>
      </c>
    </row>
    <row r="45" spans="1:14" ht="14.5" x14ac:dyDescent="0.25">
      <c r="A45" s="84"/>
      <c r="B45" s="91"/>
      <c r="C45" s="91"/>
      <c r="D45" s="91"/>
      <c r="E45" s="91"/>
      <c r="F45" s="91"/>
      <c r="G45" s="86" t="s">
        <v>57</v>
      </c>
      <c r="H45" s="92">
        <f>COUNT(A6:A40)</f>
        <v>8</v>
      </c>
      <c r="I45" s="182"/>
      <c r="J45" s="121"/>
      <c r="K45" s="182"/>
      <c r="L45" s="89" t="s">
        <v>58</v>
      </c>
      <c r="M45" s="90">
        <f>COUNTIF(F6:F40,"КМС")</f>
        <v>4</v>
      </c>
    </row>
    <row r="46" spans="1:14" ht="14.5" x14ac:dyDescent="0.25">
      <c r="A46" s="84"/>
      <c r="B46" s="91"/>
      <c r="C46" s="91"/>
      <c r="D46" s="91"/>
      <c r="E46" s="91"/>
      <c r="F46" s="91"/>
      <c r="G46" s="86" t="s">
        <v>59</v>
      </c>
      <c r="H46" s="92">
        <f>COUNTIF(A6:A40,"НФ")</f>
        <v>0</v>
      </c>
      <c r="I46" s="86"/>
      <c r="J46" s="183"/>
      <c r="K46" s="86"/>
      <c r="L46" s="89" t="s">
        <v>60</v>
      </c>
      <c r="M46" s="90">
        <f>COUNTIF(F6:F40,"1 СР")</f>
        <v>1</v>
      </c>
    </row>
    <row r="47" spans="1:14" ht="14.5" x14ac:dyDescent="0.25">
      <c r="A47" s="94"/>
      <c r="B47" s="85"/>
      <c r="C47" s="85"/>
      <c r="D47" s="85"/>
      <c r="E47" s="85"/>
      <c r="F47" s="85"/>
      <c r="G47" s="86" t="s">
        <v>61</v>
      </c>
      <c r="H47" s="92">
        <f>COUNTIF(A6:A40,"НФ")</f>
        <v>0</v>
      </c>
      <c r="I47" s="182"/>
      <c r="J47" s="121"/>
      <c r="K47" s="182"/>
      <c r="L47" s="89" t="s">
        <v>62</v>
      </c>
      <c r="M47" s="90">
        <f>COUNTIF(F6:F40,"2 СР")</f>
        <v>0</v>
      </c>
    </row>
    <row r="48" spans="1:14" ht="14.5" x14ac:dyDescent="0.25">
      <c r="A48" s="94"/>
      <c r="B48" s="91"/>
      <c r="C48" s="91"/>
      <c r="D48" s="91"/>
      <c r="E48" s="91"/>
      <c r="F48" s="91"/>
      <c r="G48" s="86" t="s">
        <v>63</v>
      </c>
      <c r="H48" s="92">
        <f>COUNTIF(A6:A40,"НФ")</f>
        <v>0</v>
      </c>
      <c r="I48" s="86"/>
      <c r="J48" s="183"/>
      <c r="K48" s="86"/>
      <c r="L48" s="89" t="s">
        <v>64</v>
      </c>
      <c r="M48" s="90">
        <f>COUNTIF(F6:F40,"3 СР")</f>
        <v>0</v>
      </c>
    </row>
    <row r="49" spans="1:29" ht="9" customHeight="1" x14ac:dyDescent="0.25">
      <c r="A49" s="94"/>
      <c r="B49" s="91"/>
      <c r="C49" s="91"/>
      <c r="D49" s="91"/>
      <c r="E49" s="91"/>
      <c r="F49" s="91"/>
      <c r="G49" s="86"/>
      <c r="H49" s="92"/>
      <c r="I49" s="184"/>
      <c r="J49" s="185"/>
      <c r="K49" s="184"/>
      <c r="L49" s="186"/>
      <c r="M49" s="187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</row>
    <row r="50" spans="1:29" ht="15.5" x14ac:dyDescent="0.25">
      <c r="A50" s="300" t="str">
        <f>A17</f>
        <v>ТЕХНИЧЕСКИЙ ДЕЛЕГАТ ФВСР:</v>
      </c>
      <c r="B50" s="301"/>
      <c r="C50" s="301"/>
      <c r="D50" s="301" t="str">
        <f>A18</f>
        <v>ГЛАВНЫЙ СУДЬЯ:</v>
      </c>
      <c r="E50" s="301"/>
      <c r="F50" s="301"/>
      <c r="G50" s="301" t="str">
        <f>A19</f>
        <v>ГЛАВНЫЙ СЕКРЕТАРЬ:</v>
      </c>
      <c r="H50" s="301"/>
      <c r="I50" s="301"/>
      <c r="J50" s="301" t="str">
        <f>A20</f>
        <v>СУДЬЯ НА ФИНИШЕ:</v>
      </c>
      <c r="K50" s="301"/>
      <c r="L50" s="301"/>
      <c r="M50" s="302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</row>
    <row r="51" spans="1:29" x14ac:dyDescent="0.25">
      <c r="A51" s="364"/>
      <c r="B51" s="365"/>
      <c r="C51" s="365"/>
      <c r="D51" s="365"/>
      <c r="E51" s="365"/>
      <c r="F51" s="365"/>
      <c r="G51" s="365"/>
      <c r="H51" s="365"/>
      <c r="I51" s="365"/>
      <c r="J51" s="189"/>
      <c r="K51" s="190"/>
      <c r="L51" s="190"/>
      <c r="M51" s="191"/>
    </row>
    <row r="52" spans="1:29" x14ac:dyDescent="0.25">
      <c r="A52" s="192"/>
      <c r="D52" s="193"/>
      <c r="E52" s="193"/>
      <c r="G52" s="193"/>
      <c r="H52" s="193"/>
      <c r="I52" s="193"/>
      <c r="M52" s="194"/>
    </row>
    <row r="53" spans="1:29" x14ac:dyDescent="0.25">
      <c r="A53" s="366"/>
      <c r="B53" s="367"/>
      <c r="C53" s="367"/>
      <c r="D53" s="367"/>
      <c r="E53" s="367"/>
      <c r="F53" s="367"/>
      <c r="G53" s="367"/>
      <c r="H53" s="367"/>
      <c r="I53" s="367"/>
      <c r="M53" s="194"/>
    </row>
    <row r="54" spans="1:29" x14ac:dyDescent="0.25">
      <c r="A54" s="368"/>
      <c r="B54" s="369"/>
      <c r="C54" s="369"/>
      <c r="D54" s="369"/>
      <c r="E54" s="369"/>
      <c r="F54" s="369"/>
      <c r="G54" s="369"/>
      <c r="H54" s="369"/>
      <c r="I54" s="369"/>
      <c r="J54" s="195"/>
      <c r="K54" s="196"/>
      <c r="L54" s="196"/>
      <c r="M54" s="197"/>
    </row>
    <row r="55" spans="1:29" ht="16" thickBot="1" x14ac:dyDescent="0.3">
      <c r="A55" s="370" t="str">
        <f>G17</f>
        <v xml:space="preserve">ДЕНИСЕНКО С.А. (г. МОСКВА) </v>
      </c>
      <c r="B55" s="362"/>
      <c r="C55" s="362"/>
      <c r="D55" s="362" t="str">
        <f>G18</f>
        <v xml:space="preserve">САВИЦКИЙ К.Н. (ВК, г. НОВОСИБИРСК) </v>
      </c>
      <c r="E55" s="362"/>
      <c r="F55" s="362"/>
      <c r="G55" s="362" t="str">
        <f>G19</f>
        <v>СЛАБКОВСКАЯ В.Н. ( ВК, г. ОМСК)</v>
      </c>
      <c r="H55" s="362"/>
      <c r="I55" s="362"/>
      <c r="J55" s="362" t="str">
        <f>G20</f>
        <v xml:space="preserve">СТАРЧЕНКОВ С.А. (ВК, г. ОМСК) </v>
      </c>
      <c r="K55" s="362"/>
      <c r="L55" s="362"/>
      <c r="M55" s="363"/>
    </row>
    <row r="56" spans="1:29" ht="16.5" thickTop="1" thickBot="1" x14ac:dyDescent="0.3">
      <c r="A56" s="370"/>
      <c r="B56" s="362"/>
      <c r="C56" s="362"/>
      <c r="D56" s="362"/>
      <c r="E56" s="362"/>
      <c r="F56" s="362"/>
      <c r="G56" s="362"/>
      <c r="H56" s="362"/>
      <c r="I56" s="362"/>
      <c r="J56" s="198"/>
      <c r="K56" s="362"/>
      <c r="L56" s="362"/>
      <c r="M56" s="363"/>
    </row>
    <row r="57" spans="1:29" ht="13.5" thickTop="1" x14ac:dyDescent="0.25"/>
  </sheetData>
  <mergeCells count="79">
    <mergeCell ref="A55:C55"/>
    <mergeCell ref="D55:F55"/>
    <mergeCell ref="G55:I55"/>
    <mergeCell ref="J55:M55"/>
    <mergeCell ref="A56:E56"/>
    <mergeCell ref="F56:I56"/>
    <mergeCell ref="K56:M56"/>
    <mergeCell ref="A51:E51"/>
    <mergeCell ref="F51:I51"/>
    <mergeCell ref="A53:E53"/>
    <mergeCell ref="F53:I53"/>
    <mergeCell ref="A54:E54"/>
    <mergeCell ref="F54:I54"/>
    <mergeCell ref="A38:A39"/>
    <mergeCell ref="L38:L39"/>
    <mergeCell ref="A41:G41"/>
    <mergeCell ref="H41:M41"/>
    <mergeCell ref="A50:C50"/>
    <mergeCell ref="D50:F50"/>
    <mergeCell ref="G50:I50"/>
    <mergeCell ref="J50:M50"/>
    <mergeCell ref="A32:A33"/>
    <mergeCell ref="L32:L33"/>
    <mergeCell ref="A34:A35"/>
    <mergeCell ref="L34:L35"/>
    <mergeCell ref="A36:A37"/>
    <mergeCell ref="L36:L37"/>
    <mergeCell ref="A28:A29"/>
    <mergeCell ref="L28:L29"/>
    <mergeCell ref="M28:M29"/>
    <mergeCell ref="A30:A31"/>
    <mergeCell ref="L30:L31"/>
    <mergeCell ref="M30:M31"/>
    <mergeCell ref="H28:H29"/>
    <mergeCell ref="H30:H31"/>
    <mergeCell ref="I28:I29"/>
    <mergeCell ref="I30:I31"/>
    <mergeCell ref="J28:J29"/>
    <mergeCell ref="J30:J31"/>
    <mergeCell ref="K28:K29"/>
    <mergeCell ref="K30:K31"/>
    <mergeCell ref="A24:A25"/>
    <mergeCell ref="L24:L25"/>
    <mergeCell ref="M24:M25"/>
    <mergeCell ref="A26:A27"/>
    <mergeCell ref="L26:L27"/>
    <mergeCell ref="M26:M27"/>
    <mergeCell ref="H24:H25"/>
    <mergeCell ref="H26:H27"/>
    <mergeCell ref="I24:I25"/>
    <mergeCell ref="I26:I27"/>
    <mergeCell ref="J24:J25"/>
    <mergeCell ref="J26:J27"/>
    <mergeCell ref="K24:K25"/>
    <mergeCell ref="K26:K27"/>
    <mergeCell ref="M22:M23"/>
    <mergeCell ref="A22:A23"/>
    <mergeCell ref="B22:B23"/>
    <mergeCell ref="C22:C23"/>
    <mergeCell ref="D22:D23"/>
    <mergeCell ref="E22:E23"/>
    <mergeCell ref="F22:F23"/>
    <mergeCell ref="G22:G23"/>
    <mergeCell ref="H22:I22"/>
    <mergeCell ref="J22:J23"/>
    <mergeCell ref="K22:K23"/>
    <mergeCell ref="L22:L23"/>
    <mergeCell ref="A16:G16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1:M11"/>
    <mergeCell ref="A12:M12"/>
  </mergeCells>
  <pageMargins left="0.31496062992125984" right="0.31496062992125984" top="0.74803149606299213" bottom="0.74803149606299213" header="0.31496062992125984" footer="0.31496062992125984"/>
  <pageSetup paperSize="9"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C6DAA-9662-4DB7-8B4A-E9E7C32260AD}">
  <sheetPr>
    <tabColor theme="3" tint="0.39997558519241921"/>
  </sheetPr>
  <dimension ref="A1:AC57"/>
  <sheetViews>
    <sheetView view="pageBreakPreview" topLeftCell="A22" zoomScale="80" zoomScaleNormal="100" zoomScaleSheetLayoutView="80" workbookViewId="0">
      <selection activeCell="L24" sqref="L24:L25"/>
    </sheetView>
  </sheetViews>
  <sheetFormatPr defaultColWidth="9.26953125" defaultRowHeight="13" x14ac:dyDescent="0.25"/>
  <cols>
    <col min="1" max="1" width="6.6328125" style="120" customWidth="1"/>
    <col min="2" max="2" width="7.7265625" style="193" customWidth="1"/>
    <col min="3" max="3" width="15.26953125" style="193" customWidth="1"/>
    <col min="4" max="4" width="25.36328125" style="120" customWidth="1"/>
    <col min="5" max="5" width="11.6328125" style="120" customWidth="1"/>
    <col min="6" max="6" width="7.7265625" style="193" customWidth="1"/>
    <col min="7" max="7" width="29.08984375" style="120" customWidth="1"/>
    <col min="8" max="8" width="9.26953125" style="120"/>
    <col min="9" max="9" width="9.7265625" style="120" customWidth="1"/>
    <col min="10" max="10" width="10.54296875" style="193" customWidth="1"/>
    <col min="11" max="11" width="10" style="120" customWidth="1"/>
    <col min="12" max="12" width="10.6328125" style="120" customWidth="1"/>
    <col min="13" max="13" width="15.36328125" style="120" customWidth="1"/>
    <col min="14" max="16384" width="9.26953125" style="120"/>
  </cols>
  <sheetData>
    <row r="1" spans="1:13" ht="18.5" x14ac:dyDescent="0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18.5" x14ac:dyDescent="0.25">
      <c r="A2" s="321" t="s">
        <v>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8.5" x14ac:dyDescent="0.25">
      <c r="A3" s="321" t="s">
        <v>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3" ht="18.5" x14ac:dyDescent="0.25">
      <c r="A4" s="321" t="s">
        <v>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3" ht="18.5" x14ac:dyDescent="0.25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</row>
    <row r="6" spans="1:13" ht="14.5" x14ac:dyDescent="0.2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s="122" customFormat="1" ht="28.5" x14ac:dyDescent="0.25">
      <c r="A7" s="322" t="s">
        <v>5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</row>
    <row r="8" spans="1:13" s="122" customFormat="1" ht="21.5" thickBot="1" x14ac:dyDescent="0.3">
      <c r="A8" s="323" t="s">
        <v>6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</row>
    <row r="9" spans="1:13" s="122" customFormat="1" ht="21.5" hidden="1" thickBot="1" x14ac:dyDescent="0.3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</row>
    <row r="10" spans="1:13" ht="19" thickTop="1" x14ac:dyDescent="0.25">
      <c r="A10" s="324" t="s">
        <v>100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6"/>
    </row>
    <row r="11" spans="1:13" ht="18.5" x14ac:dyDescent="0.25">
      <c r="A11" s="327" t="s">
        <v>75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9"/>
    </row>
    <row r="12" spans="1:13" ht="18.5" x14ac:dyDescent="0.25">
      <c r="A12" s="327" t="s">
        <v>69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9"/>
    </row>
    <row r="13" spans="1:13" ht="21" x14ac:dyDescent="0.25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 spans="1:13" ht="14.5" x14ac:dyDescent="0.3">
      <c r="A14" s="126" t="s">
        <v>76</v>
      </c>
      <c r="B14" s="13"/>
      <c r="C14" s="13"/>
      <c r="D14" s="127"/>
      <c r="E14" s="12"/>
      <c r="F14" s="13"/>
      <c r="G14" s="11" t="s">
        <v>77</v>
      </c>
      <c r="H14" s="12"/>
      <c r="I14" s="12"/>
      <c r="J14" s="13"/>
      <c r="K14" s="14"/>
      <c r="L14" s="14"/>
      <c r="M14" s="15" t="s">
        <v>78</v>
      </c>
    </row>
    <row r="15" spans="1:13" ht="14.5" x14ac:dyDescent="0.25">
      <c r="A15" s="128" t="s">
        <v>79</v>
      </c>
      <c r="B15" s="21"/>
      <c r="C15" s="21"/>
      <c r="D15" s="20"/>
      <c r="E15" s="20"/>
      <c r="F15" s="21"/>
      <c r="G15" s="19" t="s">
        <v>80</v>
      </c>
      <c r="H15" s="20"/>
      <c r="I15" s="20"/>
      <c r="J15" s="21"/>
      <c r="K15" s="22"/>
      <c r="L15" s="22"/>
      <c r="M15" s="15" t="s">
        <v>14</v>
      </c>
    </row>
    <row r="16" spans="1:13" ht="14.5" x14ac:dyDescent="0.25">
      <c r="A16" s="318" t="s">
        <v>15</v>
      </c>
      <c r="B16" s="319"/>
      <c r="C16" s="319"/>
      <c r="D16" s="319"/>
      <c r="E16" s="319"/>
      <c r="F16" s="319"/>
      <c r="G16" s="320"/>
      <c r="H16" s="129" t="s">
        <v>16</v>
      </c>
      <c r="I16" s="130"/>
      <c r="J16" s="131"/>
      <c r="K16" s="130"/>
      <c r="L16" s="130"/>
      <c r="M16" s="132"/>
    </row>
    <row r="17" spans="1:13" ht="14.5" x14ac:dyDescent="0.35">
      <c r="A17" s="133" t="s">
        <v>17</v>
      </c>
      <c r="B17" s="134"/>
      <c r="C17" s="134"/>
      <c r="D17" s="135"/>
      <c r="E17" s="136"/>
      <c r="F17" s="134"/>
      <c r="G17" s="30" t="s">
        <v>18</v>
      </c>
      <c r="H17" s="137" t="s">
        <v>19</v>
      </c>
      <c r="I17" s="136"/>
      <c r="J17" s="138"/>
      <c r="K17" s="139"/>
      <c r="L17" s="138"/>
      <c r="M17" s="140" t="s">
        <v>20</v>
      </c>
    </row>
    <row r="18" spans="1:13" ht="14.5" x14ac:dyDescent="0.35">
      <c r="A18" s="133" t="s">
        <v>21</v>
      </c>
      <c r="B18" s="134"/>
      <c r="C18" s="134"/>
      <c r="D18" s="139"/>
      <c r="E18" s="136"/>
      <c r="F18" s="134"/>
      <c r="G18" s="30" t="s">
        <v>22</v>
      </c>
      <c r="H18" s="137" t="s">
        <v>23</v>
      </c>
      <c r="I18" s="136"/>
      <c r="J18" s="138"/>
      <c r="K18" s="139"/>
      <c r="L18" s="138"/>
      <c r="M18" s="140" t="s">
        <v>24</v>
      </c>
    </row>
    <row r="19" spans="1:13" ht="14.5" x14ac:dyDescent="0.25">
      <c r="A19" s="133" t="s">
        <v>25</v>
      </c>
      <c r="B19" s="134"/>
      <c r="C19" s="134"/>
      <c r="D19" s="139"/>
      <c r="E19" s="136"/>
      <c r="F19" s="134"/>
      <c r="G19" s="35" t="s">
        <v>26</v>
      </c>
      <c r="H19" s="141" t="s">
        <v>27</v>
      </c>
      <c r="I19" s="136"/>
      <c r="J19" s="138"/>
      <c r="K19" s="139"/>
      <c r="L19" s="138"/>
      <c r="M19" s="142" t="s">
        <v>28</v>
      </c>
    </row>
    <row r="20" spans="1:13" ht="15" thickBot="1" x14ac:dyDescent="0.4">
      <c r="A20" s="133" t="s">
        <v>29</v>
      </c>
      <c r="B20" s="143"/>
      <c r="C20" s="143"/>
      <c r="D20" s="144"/>
      <c r="E20" s="144"/>
      <c r="F20" s="143"/>
      <c r="G20" s="30" t="s">
        <v>30</v>
      </c>
      <c r="H20" s="141" t="s">
        <v>31</v>
      </c>
      <c r="I20" s="136"/>
      <c r="J20" s="138"/>
      <c r="K20" s="139"/>
      <c r="L20" s="138"/>
      <c r="M20" s="142">
        <v>12</v>
      </c>
    </row>
    <row r="21" spans="1:13" ht="13.5" thickTop="1" x14ac:dyDescent="0.25">
      <c r="A21" s="145"/>
      <c r="B21" s="146"/>
      <c r="C21" s="146"/>
      <c r="D21" s="147"/>
      <c r="E21" s="147"/>
      <c r="F21" s="146"/>
      <c r="G21" s="147"/>
      <c r="H21" s="147"/>
      <c r="I21" s="147"/>
      <c r="J21" s="146"/>
      <c r="K21" s="147"/>
      <c r="L21" s="147"/>
      <c r="M21" s="148"/>
    </row>
    <row r="22" spans="1:13" s="149" customFormat="1" ht="18.5" customHeight="1" x14ac:dyDescent="0.25">
      <c r="A22" s="336" t="s">
        <v>32</v>
      </c>
      <c r="B22" s="338" t="s">
        <v>33</v>
      </c>
      <c r="C22" s="338" t="s">
        <v>34</v>
      </c>
      <c r="D22" s="338" t="s">
        <v>35</v>
      </c>
      <c r="E22" s="338" t="s">
        <v>36</v>
      </c>
      <c r="F22" s="338" t="s">
        <v>37</v>
      </c>
      <c r="G22" s="346" t="s">
        <v>38</v>
      </c>
      <c r="H22" s="378" t="s">
        <v>39</v>
      </c>
      <c r="I22" s="379"/>
      <c r="J22" s="346" t="s">
        <v>40</v>
      </c>
      <c r="K22" s="338" t="s">
        <v>41</v>
      </c>
      <c r="L22" s="348" t="s">
        <v>42</v>
      </c>
      <c r="M22" s="350" t="s">
        <v>43</v>
      </c>
    </row>
    <row r="23" spans="1:13" s="149" customFormat="1" x14ac:dyDescent="0.25">
      <c r="A23" s="337"/>
      <c r="B23" s="339"/>
      <c r="C23" s="339"/>
      <c r="D23" s="339"/>
      <c r="E23" s="339"/>
      <c r="F23" s="339"/>
      <c r="G23" s="347"/>
      <c r="H23" s="150" t="s">
        <v>44</v>
      </c>
      <c r="I23" s="150" t="s">
        <v>45</v>
      </c>
      <c r="J23" s="347"/>
      <c r="K23" s="339"/>
      <c r="L23" s="349"/>
      <c r="M23" s="351"/>
    </row>
    <row r="24" spans="1:13" s="149" customFormat="1" ht="18.649999999999999" customHeight="1" x14ac:dyDescent="0.25">
      <c r="A24" s="330">
        <v>1</v>
      </c>
      <c r="B24" s="151">
        <v>142</v>
      </c>
      <c r="C24" s="152">
        <f>VLOOKUP(B24,[1]список!A:H,3,FALSE)</f>
        <v>10110342433</v>
      </c>
      <c r="D24" s="152" t="str">
        <f>VLOOKUP(B24,[1]список!A:I,2,FALSE)</f>
        <v>КИРСАНОВ Алексей</v>
      </c>
      <c r="E24" s="153">
        <f>VLOOKUP(B24,[1]список!A:J,4,FALSE)</f>
        <v>38775</v>
      </c>
      <c r="F24" s="152" t="str">
        <f>VLOOKUP(B24,[1]список!A:K,5,FALSE)</f>
        <v>КМС</v>
      </c>
      <c r="G24" s="154" t="str">
        <f>VLOOKUP(B24,[1]список!A:M,6,FALSE)</f>
        <v>Санкт-Петербург</v>
      </c>
      <c r="H24" s="340">
        <v>7.9238425925925928E-4</v>
      </c>
      <c r="I24" s="340">
        <v>1.5081597222222221E-3</v>
      </c>
      <c r="J24" s="342">
        <v>2.2363773148148147E-3</v>
      </c>
      <c r="K24" s="344">
        <f>0.125001/(J24/1)</f>
        <v>55.894414226049697</v>
      </c>
      <c r="L24" s="380"/>
      <c r="M24" s="334" t="s">
        <v>68</v>
      </c>
    </row>
    <row r="25" spans="1:13" s="159" customFormat="1" ht="19.149999999999999" customHeight="1" x14ac:dyDescent="0.25">
      <c r="A25" s="371"/>
      <c r="B25" s="155">
        <v>143</v>
      </c>
      <c r="C25" s="152">
        <f>VLOOKUP(B25,[1]список!A:H,3,FALSE)</f>
        <v>10095277121</v>
      </c>
      <c r="D25" s="152" t="str">
        <f>VLOOKUP(B25,[1]список!A:I,2,FALSE)</f>
        <v>ПОПОВ Максим</v>
      </c>
      <c r="E25" s="153">
        <f>VLOOKUP(B25,[1]список!A:J,4,FALSE)</f>
        <v>38766</v>
      </c>
      <c r="F25" s="152" t="str">
        <f>VLOOKUP(B25,[1]список!A:K,5,FALSE)</f>
        <v>КМС</v>
      </c>
      <c r="G25" s="152" t="str">
        <f>VLOOKUP(B25,[1]список!A:M,6,FALSE)</f>
        <v>Санкт-Петербург</v>
      </c>
      <c r="H25" s="341"/>
      <c r="I25" s="341"/>
      <c r="J25" s="343"/>
      <c r="K25" s="345"/>
      <c r="L25" s="383"/>
      <c r="M25" s="335"/>
    </row>
    <row r="26" spans="1:13" s="149" customFormat="1" ht="19.149999999999999" customHeight="1" x14ac:dyDescent="0.25">
      <c r="A26" s="352">
        <v>2</v>
      </c>
      <c r="B26" s="151">
        <v>152</v>
      </c>
      <c r="C26" s="160">
        <f>VLOOKUP(B26,[1]список!A:H,3,FALSE)</f>
        <v>10092384194</v>
      </c>
      <c r="D26" s="160" t="str">
        <f>VLOOKUP(B26,[1]список!A:I,2,FALSE)</f>
        <v>ТЛЮСТАНГЕЛОВ Даниил</v>
      </c>
      <c r="E26" s="161">
        <f>VLOOKUP(B26,[1]список!A:J,4,FALSE)</f>
        <v>38721</v>
      </c>
      <c r="F26" s="160" t="str">
        <f>VLOOKUP(B26,[1]список!A:K,5,FALSE)</f>
        <v>КМС</v>
      </c>
      <c r="G26" s="162" t="str">
        <f>VLOOKUP(B26,[1]список!A:M,6,FALSE)</f>
        <v>Москва</v>
      </c>
      <c r="H26" s="340">
        <v>7.9238425925925928E-4</v>
      </c>
      <c r="I26" s="340">
        <v>1.5344328703703702E-3</v>
      </c>
      <c r="J26" s="342">
        <v>2.2933449074074076E-3</v>
      </c>
      <c r="K26" s="344">
        <f>0.125001/(J26/1)</f>
        <v>54.505974917358493</v>
      </c>
      <c r="L26" s="380"/>
      <c r="M26" s="334" t="s">
        <v>68</v>
      </c>
    </row>
    <row r="27" spans="1:13" s="159" customFormat="1" ht="19.149999999999999" customHeight="1" x14ac:dyDescent="0.25">
      <c r="A27" s="352"/>
      <c r="B27" s="155">
        <v>155</v>
      </c>
      <c r="C27" s="152">
        <f>VLOOKUP(B27,[1]список!A:H,3,FALSE)</f>
        <v>10113498771</v>
      </c>
      <c r="D27" s="152" t="str">
        <f>VLOOKUP(B27,[1]список!A:I,2,FALSE)</f>
        <v>АВЕРИН Алексей</v>
      </c>
      <c r="E27" s="153">
        <f>VLOOKUP(B27,[1]список!A:J,4,FALSE)</f>
        <v>38795</v>
      </c>
      <c r="F27" s="152" t="str">
        <f>VLOOKUP(B27,[1]список!A:K,5,FALSE)</f>
        <v>КМС</v>
      </c>
      <c r="G27" s="152" t="str">
        <f>VLOOKUP(B27,[1]список!A:M,6,FALSE)</f>
        <v>Москва</v>
      </c>
      <c r="H27" s="341"/>
      <c r="I27" s="341"/>
      <c r="J27" s="343"/>
      <c r="K27" s="345"/>
      <c r="L27" s="381"/>
      <c r="M27" s="335"/>
    </row>
    <row r="28" spans="1:13" s="149" customFormat="1" ht="19.149999999999999" customHeight="1" x14ac:dyDescent="0.25">
      <c r="A28" s="352">
        <v>3</v>
      </c>
      <c r="B28" s="151">
        <v>140</v>
      </c>
      <c r="C28" s="160">
        <f>VLOOKUP(B28,[1]список!A:H,3,FALSE)</f>
        <v>10105978645</v>
      </c>
      <c r="D28" s="160" t="str">
        <f>VLOOKUP(B28,[1]список!A:I,2,FALSE)</f>
        <v>ГОНЧАРОВ Александр</v>
      </c>
      <c r="E28" s="161">
        <f>VLOOKUP(B28,[1]список!A:J,4,FALSE)</f>
        <v>39215</v>
      </c>
      <c r="F28" s="160" t="str">
        <f>VLOOKUP(B28,[1]список!A:K,5,FALSE)</f>
        <v>КМС</v>
      </c>
      <c r="G28" s="162" t="str">
        <f>VLOOKUP(B28,[1]список!A:M,6,FALSE)</f>
        <v>Санкт-Петербург</v>
      </c>
      <c r="H28" s="340">
        <v>7.9702546296296303E-4</v>
      </c>
      <c r="I28" s="340">
        <v>1.5367013888888889E-3</v>
      </c>
      <c r="J28" s="342">
        <v>2.2873842592592594E-3</v>
      </c>
      <c r="K28" s="344">
        <f>0.125001/(J28/1)</f>
        <v>54.648010929514747</v>
      </c>
      <c r="L28" s="380"/>
      <c r="M28" s="334" t="s">
        <v>68</v>
      </c>
    </row>
    <row r="29" spans="1:13" s="159" customFormat="1" ht="19.149999999999999" customHeight="1" x14ac:dyDescent="0.25">
      <c r="A29" s="352"/>
      <c r="B29" s="155">
        <v>139</v>
      </c>
      <c r="C29" s="152">
        <f>VLOOKUP(B29,[1]список!A:H,3,FALSE)</f>
        <v>10092183326</v>
      </c>
      <c r="D29" s="152" t="str">
        <f>VLOOKUP(B29,[1]список!A:I,2,FALSE)</f>
        <v>КЕРНИЦКИЙ Максим</v>
      </c>
      <c r="E29" s="153">
        <f>VLOOKUP(B29,[1]список!A:J,4,FALSE)</f>
        <v>38983</v>
      </c>
      <c r="F29" s="152" t="str">
        <f>VLOOKUP(B29,[1]список!A:K,5,FALSE)</f>
        <v>КМС</v>
      </c>
      <c r="G29" s="152" t="str">
        <f>VLOOKUP(B29,[1]список!A:M,6,FALSE)</f>
        <v>Санкт-Петербург</v>
      </c>
      <c r="H29" s="341"/>
      <c r="I29" s="341"/>
      <c r="J29" s="343"/>
      <c r="K29" s="345"/>
      <c r="L29" s="381"/>
      <c r="M29" s="335"/>
    </row>
    <row r="30" spans="1:13" s="149" customFormat="1" ht="19.149999999999999" customHeight="1" x14ac:dyDescent="0.25">
      <c r="A30" s="352">
        <v>4</v>
      </c>
      <c r="B30" s="151">
        <v>133</v>
      </c>
      <c r="C30" s="160">
        <f>VLOOKUP(B30,[1]список!A:H,3,FALSE)</f>
        <v>10084268530</v>
      </c>
      <c r="D30" s="160" t="str">
        <f>VLOOKUP(B30,[1]список!A:I,2,FALSE)</f>
        <v>ПРИДАТЧЕНКО Егор</v>
      </c>
      <c r="E30" s="161">
        <f>VLOOKUP(B30,[1]список!A:J,4,FALSE)</f>
        <v>38954</v>
      </c>
      <c r="F30" s="160" t="str">
        <f>VLOOKUP(B30,[1]список!A:K,5,FALSE)</f>
        <v>МС</v>
      </c>
      <c r="G30" s="162" t="str">
        <f>VLOOKUP(B30,[1]список!A:M,6,FALSE)</f>
        <v>Омская обл.</v>
      </c>
      <c r="H30" s="340">
        <v>8.0368055555555564E-4</v>
      </c>
      <c r="I30" s="340">
        <v>1.568425925925926E-3</v>
      </c>
      <c r="J30" s="342">
        <v>2.3485069444444443E-3</v>
      </c>
      <c r="K30" s="344">
        <f>0.125001/(J30/1)</f>
        <v>53.225731478332868</v>
      </c>
      <c r="L30" s="380"/>
      <c r="M30" s="334" t="s">
        <v>68</v>
      </c>
    </row>
    <row r="31" spans="1:13" s="159" customFormat="1" ht="19.149999999999999" customHeight="1" x14ac:dyDescent="0.25">
      <c r="A31" s="352"/>
      <c r="B31" s="155">
        <v>134</v>
      </c>
      <c r="C31" s="152">
        <f>VLOOKUP(B31,[1]список!A:H,3,FALSE)</f>
        <v>10091970330</v>
      </c>
      <c r="D31" s="152" t="str">
        <f>VLOOKUP(B31,[1]список!A:I,2,FALSE)</f>
        <v>КУЛАГИН Глеб</v>
      </c>
      <c r="E31" s="153">
        <f>VLOOKUP(B31,[1]список!A:J,4,FALSE)</f>
        <v>39380</v>
      </c>
      <c r="F31" s="152" t="str">
        <f>VLOOKUP(B31,[1]список!A:K,5,FALSE)</f>
        <v>КМС</v>
      </c>
      <c r="G31" s="152" t="str">
        <f>VLOOKUP(B31,[1]список!A:M,6,FALSE)</f>
        <v>Омская обл.</v>
      </c>
      <c r="H31" s="341"/>
      <c r="I31" s="341"/>
      <c r="J31" s="343"/>
      <c r="K31" s="345"/>
      <c r="L31" s="381"/>
      <c r="M31" s="335"/>
    </row>
    <row r="32" spans="1:13" s="149" customFormat="1" ht="19.149999999999999" customHeight="1" x14ac:dyDescent="0.4">
      <c r="A32" s="352">
        <v>5</v>
      </c>
      <c r="B32" s="151">
        <v>128</v>
      </c>
      <c r="C32" s="160">
        <f>VLOOKUP(B32,[1]список!A:H,3,FALSE)</f>
        <v>10113019835</v>
      </c>
      <c r="D32" s="160" t="str">
        <f>VLOOKUP(B32,[1]список!A:I,2,FALSE)</f>
        <v>БЕЛОУСОВ Иван</v>
      </c>
      <c r="E32" s="161">
        <f>VLOOKUP(B32,[1]список!A:J,4,FALSE)</f>
        <v>39235</v>
      </c>
      <c r="F32" s="160" t="str">
        <f>VLOOKUP(B32,[1]список!A:K,5,FALSE)</f>
        <v>КМС</v>
      </c>
      <c r="G32" s="162" t="str">
        <f>VLOOKUP(B32,[1]список!A:M,6,FALSE)</f>
        <v>Омская обл.</v>
      </c>
      <c r="H32" s="163"/>
      <c r="I32" s="163"/>
      <c r="J32" s="164"/>
      <c r="K32" s="165"/>
      <c r="L32" s="380"/>
      <c r="M32" s="166"/>
    </row>
    <row r="33" spans="1:13" s="159" customFormat="1" ht="19.149999999999999" customHeight="1" x14ac:dyDescent="0.25">
      <c r="A33" s="352"/>
      <c r="B33" s="155">
        <v>131</v>
      </c>
      <c r="C33" s="152">
        <f>VLOOKUP(B33,[1]список!A:H,3,FALSE)</f>
        <v>10091960832</v>
      </c>
      <c r="D33" s="152" t="str">
        <f>VLOOKUP(B33,[1]список!A:I,2,FALSE)</f>
        <v>ХРИСТОЛЮБОВ Павел</v>
      </c>
      <c r="E33" s="153">
        <f>VLOOKUP(B33,[1]список!A:J,4,FALSE)</f>
        <v>39392</v>
      </c>
      <c r="F33" s="152" t="str">
        <f>VLOOKUP(B33,[1]список!A:K,5,FALSE)</f>
        <v>КМС</v>
      </c>
      <c r="G33" s="152" t="str">
        <f>VLOOKUP(B33,[1]список!A:M,6,FALSE)</f>
        <v>Омская обл.</v>
      </c>
      <c r="H33" s="156"/>
      <c r="I33" s="157"/>
      <c r="J33" s="157"/>
      <c r="K33" s="158"/>
      <c r="L33" s="381"/>
      <c r="M33" s="167"/>
    </row>
    <row r="34" spans="1:13" s="149" customFormat="1" ht="19.149999999999999" customHeight="1" x14ac:dyDescent="0.4">
      <c r="A34" s="352">
        <v>6</v>
      </c>
      <c r="B34" s="151">
        <v>124</v>
      </c>
      <c r="C34" s="160">
        <f>VLOOKUP(B34,[1]список!A:H,3,FALSE)</f>
        <v>10092426331</v>
      </c>
      <c r="D34" s="160" t="str">
        <f>VLOOKUP(B34,[1]список!A:I,2,FALSE)</f>
        <v>САННИКОВ Евгений</v>
      </c>
      <c r="E34" s="161">
        <f>VLOOKUP(B34,[1]список!A:J,4,FALSE)</f>
        <v>38756</v>
      </c>
      <c r="F34" s="160" t="str">
        <f>VLOOKUP(B34,[1]список!A:K,5,FALSE)</f>
        <v>КМС</v>
      </c>
      <c r="G34" s="162" t="str">
        <f>VLOOKUP(B34,[1]список!A:M,6,FALSE)</f>
        <v>Омская обл.</v>
      </c>
      <c r="H34" s="163"/>
      <c r="I34" s="163"/>
      <c r="J34" s="164"/>
      <c r="K34" s="165"/>
      <c r="L34" s="380"/>
      <c r="M34" s="168"/>
    </row>
    <row r="35" spans="1:13" s="159" customFormat="1" ht="19.149999999999999" customHeight="1" x14ac:dyDescent="0.25">
      <c r="A35" s="352"/>
      <c r="B35" s="155">
        <v>123</v>
      </c>
      <c r="C35" s="152">
        <f>VLOOKUP(B35,[1]список!A:H,3,FALSE)</f>
        <v>10122875136</v>
      </c>
      <c r="D35" s="152" t="str">
        <f>VLOOKUP(B35,[1]список!A:I,2,FALSE)</f>
        <v>ПУХОРЕВ Алексей</v>
      </c>
      <c r="E35" s="153">
        <f>VLOOKUP(B35,[1]список!A:J,4,FALSE)</f>
        <v>38841</v>
      </c>
      <c r="F35" s="152" t="str">
        <f>VLOOKUP(B35,[1]список!A:K,5,FALSE)</f>
        <v>КМС</v>
      </c>
      <c r="G35" s="152" t="s">
        <v>98</v>
      </c>
      <c r="H35" s="156"/>
      <c r="I35" s="157"/>
      <c r="J35" s="157"/>
      <c r="K35" s="158"/>
      <c r="L35" s="381"/>
      <c r="M35" s="167"/>
    </row>
    <row r="36" spans="1:13" s="149" customFormat="1" ht="19.149999999999999" customHeight="1" x14ac:dyDescent="0.4">
      <c r="A36" s="352">
        <v>7</v>
      </c>
      <c r="B36" s="111">
        <v>160</v>
      </c>
      <c r="C36" s="160">
        <f>VLOOKUP(B36,[1]список!A:H,3,FALSE)</f>
        <v>10130334133</v>
      </c>
      <c r="D36" s="160" t="str">
        <f>VLOOKUP(B36,[1]список!A:I,2,FALSE)</f>
        <v>ГАСПАРЯН Артур</v>
      </c>
      <c r="E36" s="161">
        <f>VLOOKUP(B36,[1]список!A:J,4,FALSE)</f>
        <v>39077</v>
      </c>
      <c r="F36" s="160" t="str">
        <f>VLOOKUP(B36,[1]список!A:K,5,FALSE)</f>
        <v>1 СР</v>
      </c>
      <c r="G36" s="162" t="str">
        <f>VLOOKUP(B36,[1]список!A:M,6,FALSE)</f>
        <v>Омская обл.</v>
      </c>
      <c r="H36" s="163"/>
      <c r="I36" s="163"/>
      <c r="J36" s="164"/>
      <c r="K36" s="165"/>
      <c r="L36" s="380"/>
      <c r="M36" s="168"/>
    </row>
    <row r="37" spans="1:13" s="159" customFormat="1" ht="19.149999999999999" customHeight="1" x14ac:dyDescent="0.25">
      <c r="A37" s="352"/>
      <c r="B37" s="108">
        <v>42</v>
      </c>
      <c r="C37" s="152">
        <f>VLOOKUP(B37,[1]список!A:H,3,FALSE)</f>
        <v>10116158793</v>
      </c>
      <c r="D37" s="152" t="str">
        <f>VLOOKUP(B37,[1]список!A:I,2,FALSE)</f>
        <v>ПРОСКУРНЯ Максим</v>
      </c>
      <c r="E37" s="153">
        <f>VLOOKUP(B37,[1]список!A:J,4,FALSE)</f>
        <v>39272</v>
      </c>
      <c r="F37" s="152" t="str">
        <f>VLOOKUP(B37,[1]список!A:K,5,FALSE)</f>
        <v>1 СР</v>
      </c>
      <c r="G37" s="152" t="str">
        <f>VLOOKUP(B37,[1]список!A:M,6,FALSE)</f>
        <v>Омская обл.</v>
      </c>
      <c r="H37" s="156"/>
      <c r="I37" s="157"/>
      <c r="J37" s="157"/>
      <c r="K37" s="158"/>
      <c r="L37" s="381"/>
      <c r="M37" s="167"/>
    </row>
    <row r="38" spans="1:13" s="149" customFormat="1" ht="19.149999999999999" customHeight="1" x14ac:dyDescent="0.4">
      <c r="A38" s="330">
        <v>8</v>
      </c>
      <c r="B38" s="151">
        <v>130</v>
      </c>
      <c r="C38" s="160">
        <f>VLOOKUP(B38,[1]список!A:H,3,FALSE)</f>
        <v>10092399150</v>
      </c>
      <c r="D38" s="160" t="str">
        <f>VLOOKUP(B38,[1]список!A:I,2,FALSE)</f>
        <v>ПРИДАТЧЕНКО Роман</v>
      </c>
      <c r="E38" s="161">
        <f>VLOOKUP(B38,[1]список!A:J,4,FALSE)</f>
        <v>39409</v>
      </c>
      <c r="F38" s="160" t="str">
        <f>VLOOKUP(B38,[1]список!A:K,5,FALSE)</f>
        <v>КМС</v>
      </c>
      <c r="G38" s="162" t="str">
        <f>VLOOKUP(B38,[1]список!A:M,6,FALSE)</f>
        <v>Омская обл.</v>
      </c>
      <c r="H38" s="163"/>
      <c r="I38" s="163"/>
      <c r="J38" s="164"/>
      <c r="K38" s="165"/>
      <c r="L38" s="382"/>
      <c r="M38" s="168"/>
    </row>
    <row r="39" spans="1:13" s="176" customFormat="1" ht="19.149999999999999" customHeight="1" thickBot="1" x14ac:dyDescent="0.3">
      <c r="A39" s="375"/>
      <c r="B39" s="169">
        <v>132</v>
      </c>
      <c r="C39" s="170">
        <f>VLOOKUP(B39,[1]список!A:H,3,FALSE)</f>
        <v>10084385132</v>
      </c>
      <c r="D39" s="170" t="str">
        <f>VLOOKUP(B39,[1]список!A:I,2,FALSE)</f>
        <v>ШКРЯБИН Арсен</v>
      </c>
      <c r="E39" s="171">
        <f>VLOOKUP(B39,[1]список!A:J,4,FALSE)</f>
        <v>39069</v>
      </c>
      <c r="F39" s="170" t="str">
        <f>VLOOKUP(B39,[1]список!A:K,5,FALSE)</f>
        <v>КМС</v>
      </c>
      <c r="G39" s="170" t="str">
        <f>VLOOKUP(B39,[1]список!A:M,6,FALSE)</f>
        <v>Омская обл.</v>
      </c>
      <c r="H39" s="172"/>
      <c r="I39" s="173"/>
      <c r="J39" s="173"/>
      <c r="K39" s="174"/>
      <c r="L39" s="377"/>
      <c r="M39" s="175"/>
    </row>
    <row r="40" spans="1:13" s="179" customFormat="1" ht="14" thickTop="1" thickBot="1" x14ac:dyDescent="0.3">
      <c r="A40" s="177"/>
      <c r="B40" s="178"/>
      <c r="C40" s="178"/>
      <c r="F40" s="178"/>
      <c r="H40" s="180"/>
      <c r="J40" s="178"/>
      <c r="M40" s="181"/>
    </row>
    <row r="41" spans="1:13" ht="15" thickTop="1" x14ac:dyDescent="0.25">
      <c r="A41" s="357" t="s">
        <v>47</v>
      </c>
      <c r="B41" s="358"/>
      <c r="C41" s="358"/>
      <c r="D41" s="358"/>
      <c r="E41" s="358"/>
      <c r="F41" s="358"/>
      <c r="G41" s="359"/>
      <c r="H41" s="360" t="s">
        <v>48</v>
      </c>
      <c r="I41" s="358"/>
      <c r="J41" s="358"/>
      <c r="K41" s="358"/>
      <c r="L41" s="358"/>
      <c r="M41" s="361"/>
    </row>
    <row r="42" spans="1:13" ht="14.5" x14ac:dyDescent="0.25">
      <c r="A42" s="84" t="s">
        <v>49</v>
      </c>
      <c r="B42" s="85"/>
      <c r="C42" s="85"/>
      <c r="D42" s="85"/>
      <c r="E42" s="85"/>
      <c r="F42" s="85"/>
      <c r="G42" s="86" t="s">
        <v>50</v>
      </c>
      <c r="H42" s="87">
        <v>4</v>
      </c>
      <c r="I42" s="182"/>
      <c r="J42" s="121"/>
      <c r="K42" s="182"/>
      <c r="L42" s="89" t="s">
        <v>51</v>
      </c>
      <c r="M42" s="90">
        <f>COUNTIF(F7:F41,"ЗМС")</f>
        <v>0</v>
      </c>
    </row>
    <row r="43" spans="1:13" ht="14.5" x14ac:dyDescent="0.25">
      <c r="A43" s="84" t="s">
        <v>52</v>
      </c>
      <c r="B43" s="91"/>
      <c r="C43" s="91"/>
      <c r="D43" s="91"/>
      <c r="E43" s="91"/>
      <c r="F43" s="91"/>
      <c r="G43" s="86" t="s">
        <v>53</v>
      </c>
      <c r="H43" s="92">
        <f>H44+H48</f>
        <v>8</v>
      </c>
      <c r="I43" s="182"/>
      <c r="J43" s="121"/>
      <c r="K43" s="182"/>
      <c r="L43" s="89" t="s">
        <v>54</v>
      </c>
      <c r="M43" s="90">
        <f>COUNTIF(F6:F40,"МСМК")</f>
        <v>0</v>
      </c>
    </row>
    <row r="44" spans="1:13" ht="14.5" x14ac:dyDescent="0.25">
      <c r="A44" s="84"/>
      <c r="B44" s="91"/>
      <c r="C44" s="91"/>
      <c r="D44" s="91"/>
      <c r="E44" s="91"/>
      <c r="F44" s="91"/>
      <c r="G44" s="86" t="s">
        <v>55</v>
      </c>
      <c r="H44" s="92">
        <f>COUNT(A15:A40)</f>
        <v>8</v>
      </c>
      <c r="I44" s="182"/>
      <c r="J44" s="121"/>
      <c r="K44" s="182"/>
      <c r="L44" s="89" t="s">
        <v>56</v>
      </c>
      <c r="M44" s="90">
        <f>COUNTIF(F6:F40,"МС")</f>
        <v>1</v>
      </c>
    </row>
    <row r="45" spans="1:13" ht="14.5" x14ac:dyDescent="0.25">
      <c r="A45" s="84"/>
      <c r="B45" s="91"/>
      <c r="C45" s="91"/>
      <c r="D45" s="91"/>
      <c r="E45" s="91"/>
      <c r="F45" s="91"/>
      <c r="G45" s="86" t="s">
        <v>57</v>
      </c>
      <c r="H45" s="92">
        <f>COUNT(A6:A40)</f>
        <v>8</v>
      </c>
      <c r="I45" s="182"/>
      <c r="J45" s="121"/>
      <c r="K45" s="182"/>
      <c r="L45" s="89" t="s">
        <v>58</v>
      </c>
      <c r="M45" s="90">
        <f>COUNTIF(F6:F40,"КМС")</f>
        <v>13</v>
      </c>
    </row>
    <row r="46" spans="1:13" ht="14.5" x14ac:dyDescent="0.25">
      <c r="A46" s="84"/>
      <c r="B46" s="91"/>
      <c r="C46" s="91"/>
      <c r="D46" s="91"/>
      <c r="E46" s="91"/>
      <c r="F46" s="91"/>
      <c r="G46" s="86" t="s">
        <v>59</v>
      </c>
      <c r="H46" s="92">
        <f>COUNTIF(A6:A40,"НФ")</f>
        <v>0</v>
      </c>
      <c r="I46" s="86"/>
      <c r="J46" s="183"/>
      <c r="K46" s="86"/>
      <c r="L46" s="89" t="s">
        <v>60</v>
      </c>
      <c r="M46" s="90">
        <f>COUNTIF(F6:F40,"1 СР")</f>
        <v>2</v>
      </c>
    </row>
    <row r="47" spans="1:13" ht="14.5" x14ac:dyDescent="0.25">
      <c r="A47" s="94"/>
      <c r="B47" s="85"/>
      <c r="C47" s="85"/>
      <c r="D47" s="85"/>
      <c r="E47" s="85"/>
      <c r="F47" s="85"/>
      <c r="G47" s="86" t="s">
        <v>61</v>
      </c>
      <c r="H47" s="92">
        <f>COUNTIF(A6:A40,"НФ")</f>
        <v>0</v>
      </c>
      <c r="I47" s="182"/>
      <c r="J47" s="121"/>
      <c r="K47" s="182"/>
      <c r="L47" s="89" t="s">
        <v>62</v>
      </c>
      <c r="M47" s="90">
        <f>COUNTIF(F6:F40,"2 СР")</f>
        <v>0</v>
      </c>
    </row>
    <row r="48" spans="1:13" ht="14.5" x14ac:dyDescent="0.25">
      <c r="A48" s="94"/>
      <c r="B48" s="91"/>
      <c r="C48" s="91"/>
      <c r="D48" s="91"/>
      <c r="E48" s="91"/>
      <c r="F48" s="91"/>
      <c r="G48" s="86" t="s">
        <v>63</v>
      </c>
      <c r="H48" s="92">
        <f>COUNTIF(A6:A40,"НФ")</f>
        <v>0</v>
      </c>
      <c r="I48" s="86"/>
      <c r="J48" s="183"/>
      <c r="K48" s="86"/>
      <c r="L48" s="89" t="s">
        <v>64</v>
      </c>
      <c r="M48" s="90">
        <f>COUNTIF(F6:F40,"3 СР")</f>
        <v>0</v>
      </c>
    </row>
    <row r="49" spans="1:29" ht="9" customHeight="1" x14ac:dyDescent="0.25">
      <c r="A49" s="94"/>
      <c r="B49" s="91"/>
      <c r="C49" s="91"/>
      <c r="D49" s="91"/>
      <c r="E49" s="91"/>
      <c r="F49" s="91"/>
      <c r="G49" s="86"/>
      <c r="H49" s="92"/>
      <c r="I49" s="184"/>
      <c r="J49" s="185"/>
      <c r="K49" s="184"/>
      <c r="L49" s="186"/>
      <c r="M49" s="187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</row>
    <row r="50" spans="1:29" ht="15.5" x14ac:dyDescent="0.25">
      <c r="A50" s="300" t="str">
        <f>A17</f>
        <v>ТЕХНИЧЕСКИЙ ДЕЛЕГАТ ФВСР:</v>
      </c>
      <c r="B50" s="301"/>
      <c r="C50" s="301"/>
      <c r="D50" s="301" t="str">
        <f>A18</f>
        <v>ГЛАВНЫЙ СУДЬЯ:</v>
      </c>
      <c r="E50" s="301"/>
      <c r="F50" s="301"/>
      <c r="G50" s="301" t="str">
        <f>A19</f>
        <v>ГЛАВНЫЙ СЕКРЕТАРЬ:</v>
      </c>
      <c r="H50" s="301"/>
      <c r="I50" s="301"/>
      <c r="J50" s="301" t="str">
        <f>A20</f>
        <v>СУДЬЯ НА ФИНИШЕ:</v>
      </c>
      <c r="K50" s="301"/>
      <c r="L50" s="301"/>
      <c r="M50" s="302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</row>
    <row r="51" spans="1:29" x14ac:dyDescent="0.25">
      <c r="A51" s="364"/>
      <c r="B51" s="365"/>
      <c r="C51" s="365"/>
      <c r="D51" s="365"/>
      <c r="E51" s="365"/>
      <c r="F51" s="365"/>
      <c r="G51" s="365"/>
      <c r="H51" s="365"/>
      <c r="I51" s="365"/>
      <c r="J51" s="189"/>
      <c r="K51" s="190"/>
      <c r="L51" s="190"/>
      <c r="M51" s="191"/>
    </row>
    <row r="52" spans="1:29" x14ac:dyDescent="0.25">
      <c r="A52" s="192"/>
      <c r="D52" s="193"/>
      <c r="E52" s="193"/>
      <c r="G52" s="193"/>
      <c r="H52" s="193"/>
      <c r="I52" s="193"/>
      <c r="M52" s="194"/>
    </row>
    <row r="53" spans="1:29" x14ac:dyDescent="0.25">
      <c r="A53" s="366"/>
      <c r="B53" s="367"/>
      <c r="C53" s="367"/>
      <c r="D53" s="367"/>
      <c r="E53" s="367"/>
      <c r="F53" s="367"/>
      <c r="G53" s="367"/>
      <c r="H53" s="367"/>
      <c r="I53" s="367"/>
      <c r="M53" s="194"/>
    </row>
    <row r="54" spans="1:29" x14ac:dyDescent="0.25">
      <c r="A54" s="368"/>
      <c r="B54" s="369"/>
      <c r="C54" s="369"/>
      <c r="D54" s="369"/>
      <c r="E54" s="369"/>
      <c r="F54" s="369"/>
      <c r="G54" s="369"/>
      <c r="H54" s="369"/>
      <c r="I54" s="369"/>
      <c r="J54" s="195"/>
      <c r="K54" s="196"/>
      <c r="L54" s="196"/>
      <c r="M54" s="197"/>
    </row>
    <row r="55" spans="1:29" ht="16" thickBot="1" x14ac:dyDescent="0.3">
      <c r="A55" s="370" t="str">
        <f>G17</f>
        <v xml:space="preserve">ДЕНИСЕНКО С.А. (г. МОСКВА) </v>
      </c>
      <c r="B55" s="362"/>
      <c r="C55" s="362"/>
      <c r="D55" s="362" t="str">
        <f>G18</f>
        <v xml:space="preserve">САВИЦКИЙ К.Н. (ВК, г. НОВОСИБИРСК) </v>
      </c>
      <c r="E55" s="362"/>
      <c r="F55" s="362"/>
      <c r="G55" s="362" t="str">
        <f>G19</f>
        <v>СЛАБКОВСКАЯ В.Н. ( ВК, г. ОМСК)</v>
      </c>
      <c r="H55" s="362"/>
      <c r="I55" s="362"/>
      <c r="J55" s="362" t="str">
        <f>G20</f>
        <v xml:space="preserve">СТАРЧЕНКОВ С.А. (ВК, г. ОМСК) </v>
      </c>
      <c r="K55" s="362"/>
      <c r="L55" s="362"/>
      <c r="M55" s="363"/>
    </row>
    <row r="56" spans="1:29" ht="16.5" thickTop="1" thickBot="1" x14ac:dyDescent="0.3">
      <c r="A56" s="384"/>
      <c r="B56" s="385"/>
      <c r="C56" s="385"/>
      <c r="D56" s="385"/>
      <c r="E56" s="385"/>
      <c r="F56" s="362"/>
      <c r="G56" s="362"/>
      <c r="H56" s="362"/>
      <c r="I56" s="362"/>
      <c r="J56" s="198"/>
      <c r="K56" s="362"/>
      <c r="L56" s="362"/>
      <c r="M56" s="363"/>
    </row>
    <row r="57" spans="1:29" ht="13.5" thickTop="1" x14ac:dyDescent="0.25"/>
  </sheetData>
  <mergeCells count="79">
    <mergeCell ref="A55:C55"/>
    <mergeCell ref="D55:F55"/>
    <mergeCell ref="G55:I55"/>
    <mergeCell ref="J55:M55"/>
    <mergeCell ref="A56:E56"/>
    <mergeCell ref="F56:I56"/>
    <mergeCell ref="K56:M56"/>
    <mergeCell ref="A51:E51"/>
    <mergeCell ref="F51:I51"/>
    <mergeCell ref="A53:E53"/>
    <mergeCell ref="F53:I53"/>
    <mergeCell ref="A54:E54"/>
    <mergeCell ref="F54:I54"/>
    <mergeCell ref="A38:A39"/>
    <mergeCell ref="L38:L39"/>
    <mergeCell ref="A41:G41"/>
    <mergeCell ref="H41:M41"/>
    <mergeCell ref="A50:C50"/>
    <mergeCell ref="D50:F50"/>
    <mergeCell ref="G50:I50"/>
    <mergeCell ref="J50:M50"/>
    <mergeCell ref="A32:A33"/>
    <mergeCell ref="L32:L33"/>
    <mergeCell ref="A34:A35"/>
    <mergeCell ref="L34:L35"/>
    <mergeCell ref="A36:A37"/>
    <mergeCell ref="L36:L37"/>
    <mergeCell ref="A28:A29"/>
    <mergeCell ref="L28:L29"/>
    <mergeCell ref="M28:M29"/>
    <mergeCell ref="A30:A31"/>
    <mergeCell ref="L30:L31"/>
    <mergeCell ref="M30:M31"/>
    <mergeCell ref="H28:H29"/>
    <mergeCell ref="H30:H31"/>
    <mergeCell ref="I28:I29"/>
    <mergeCell ref="I30:I31"/>
    <mergeCell ref="J28:J29"/>
    <mergeCell ref="J30:J31"/>
    <mergeCell ref="K28:K29"/>
    <mergeCell ref="K30:K31"/>
    <mergeCell ref="A24:A25"/>
    <mergeCell ref="L24:L25"/>
    <mergeCell ref="M24:M25"/>
    <mergeCell ref="A26:A27"/>
    <mergeCell ref="L26:L27"/>
    <mergeCell ref="M26:M27"/>
    <mergeCell ref="H24:H25"/>
    <mergeCell ref="H26:H27"/>
    <mergeCell ref="I24:I25"/>
    <mergeCell ref="I26:I27"/>
    <mergeCell ref="J24:J25"/>
    <mergeCell ref="J26:J27"/>
    <mergeCell ref="K24:K25"/>
    <mergeCell ref="K26:K27"/>
    <mergeCell ref="M22:M23"/>
    <mergeCell ref="A22:A23"/>
    <mergeCell ref="B22:B23"/>
    <mergeCell ref="C22:C23"/>
    <mergeCell ref="D22:D23"/>
    <mergeCell ref="E22:E23"/>
    <mergeCell ref="F22:F23"/>
    <mergeCell ref="G22:G23"/>
    <mergeCell ref="H22:I22"/>
    <mergeCell ref="J22:J23"/>
    <mergeCell ref="K22:K23"/>
    <mergeCell ref="L22:L23"/>
    <mergeCell ref="A16:G16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1:M11"/>
    <mergeCell ref="A12:M12"/>
  </mergeCells>
  <pageMargins left="0.31496062992125984" right="0.31496062992125984" top="0.74803149606299213" bottom="0.74803149606299213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6DE9F-830D-470B-B487-2C26DD6196BF}">
  <sheetPr>
    <tabColor rgb="FF92D050"/>
  </sheetPr>
  <dimension ref="A1:AC53"/>
  <sheetViews>
    <sheetView view="pageBreakPreview" topLeftCell="A22" zoomScale="70" zoomScaleNormal="100" zoomScaleSheetLayoutView="70" workbookViewId="0">
      <selection activeCell="L34" sqref="L34:L37"/>
    </sheetView>
  </sheetViews>
  <sheetFormatPr defaultColWidth="9.1796875" defaultRowHeight="13" x14ac:dyDescent="0.25"/>
  <cols>
    <col min="1" max="1" width="7" style="1" customWidth="1"/>
    <col min="2" max="2" width="7.7265625" style="100" customWidth="1"/>
    <col min="3" max="3" width="13.7265625" style="100" customWidth="1"/>
    <col min="4" max="4" width="29.453125" style="1" customWidth="1"/>
    <col min="5" max="5" width="10.36328125" style="1" customWidth="1"/>
    <col min="6" max="6" width="8.1796875" style="1" customWidth="1"/>
    <col min="7" max="7" width="33.1796875" style="1" customWidth="1"/>
    <col min="8" max="8" width="11.08984375" style="1" customWidth="1"/>
    <col min="9" max="9" width="11" style="1" customWidth="1"/>
    <col min="10" max="10" width="11.26953125" style="1" bestFit="1" customWidth="1"/>
    <col min="11" max="11" width="10.453125" style="1" customWidth="1"/>
    <col min="12" max="12" width="10.54296875" style="1" customWidth="1"/>
    <col min="13" max="13" width="15.81640625" style="1" customWidth="1"/>
    <col min="14" max="16384" width="9.1796875" style="1"/>
  </cols>
  <sheetData>
    <row r="1" spans="1:13" ht="18.5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8.5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8.5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8.5" x14ac:dyDescent="0.25">
      <c r="A4" s="270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</row>
    <row r="5" spans="1:13" ht="18.5" x14ac:dyDescent="0.25">
      <c r="A5" s="270" t="s">
        <v>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ht="14.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3" customFormat="1" ht="28.5" x14ac:dyDescent="0.25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</row>
    <row r="8" spans="1:13" s="3" customFormat="1" ht="21.5" thickBot="1" x14ac:dyDescent="0.3">
      <c r="A8" s="272" t="s">
        <v>6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3" s="3" customFormat="1" ht="21.5" hidden="1" thickBot="1" x14ac:dyDescent="0.3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</row>
    <row r="10" spans="1:13" ht="19" thickTop="1" x14ac:dyDescent="0.25">
      <c r="A10" s="273" t="s">
        <v>100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5"/>
    </row>
    <row r="11" spans="1:13" ht="18.5" x14ac:dyDescent="0.25">
      <c r="A11" s="276" t="s">
        <v>7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8"/>
    </row>
    <row r="12" spans="1:13" ht="18.5" x14ac:dyDescent="0.25">
      <c r="A12" s="276" t="s">
        <v>72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8"/>
    </row>
    <row r="13" spans="1:13" ht="2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4.5" x14ac:dyDescent="0.3">
      <c r="A14" s="7" t="s">
        <v>9</v>
      </c>
      <c r="B14" s="8"/>
      <c r="C14" s="8"/>
      <c r="D14" s="9"/>
      <c r="E14" s="10"/>
      <c r="F14" s="10"/>
      <c r="G14" s="11" t="s">
        <v>73</v>
      </c>
      <c r="H14" s="12"/>
      <c r="I14" s="12"/>
      <c r="J14" s="12"/>
      <c r="K14" s="13"/>
      <c r="L14" s="14"/>
      <c r="M14" s="15" t="s">
        <v>11</v>
      </c>
    </row>
    <row r="15" spans="1:13" ht="14.5" x14ac:dyDescent="0.25">
      <c r="A15" s="16" t="s">
        <v>12</v>
      </c>
      <c r="B15" s="17"/>
      <c r="C15" s="17"/>
      <c r="D15" s="18"/>
      <c r="E15" s="18"/>
      <c r="F15" s="18"/>
      <c r="G15" s="19" t="s">
        <v>74</v>
      </c>
      <c r="H15" s="20"/>
      <c r="I15" s="20"/>
      <c r="J15" s="20"/>
      <c r="K15" s="21"/>
      <c r="L15" s="22"/>
      <c r="M15" s="15" t="s">
        <v>14</v>
      </c>
    </row>
    <row r="16" spans="1:13" ht="14.5" x14ac:dyDescent="0.25">
      <c r="A16" s="267" t="s">
        <v>15</v>
      </c>
      <c r="B16" s="268"/>
      <c r="C16" s="268"/>
      <c r="D16" s="268"/>
      <c r="E16" s="268"/>
      <c r="F16" s="268"/>
      <c r="G16" s="269"/>
      <c r="H16" s="23" t="s">
        <v>16</v>
      </c>
      <c r="I16" s="24"/>
      <c r="J16" s="24"/>
      <c r="K16" s="24"/>
      <c r="L16" s="24"/>
      <c r="M16" s="25"/>
    </row>
    <row r="17" spans="1:13" ht="14.5" x14ac:dyDescent="0.35">
      <c r="A17" s="26" t="s">
        <v>17</v>
      </c>
      <c r="B17" s="27"/>
      <c r="C17" s="27"/>
      <c r="D17" s="28"/>
      <c r="E17" s="29"/>
      <c r="F17" s="28"/>
      <c r="G17" s="30" t="s">
        <v>18</v>
      </c>
      <c r="H17" s="31" t="s">
        <v>19</v>
      </c>
      <c r="I17" s="29"/>
      <c r="J17" s="32"/>
      <c r="K17" s="32"/>
      <c r="L17" s="33"/>
      <c r="M17" s="34" t="s">
        <v>20</v>
      </c>
    </row>
    <row r="18" spans="1:13" ht="14.5" x14ac:dyDescent="0.35">
      <c r="A18" s="26" t="s">
        <v>21</v>
      </c>
      <c r="B18" s="27"/>
      <c r="C18" s="27"/>
      <c r="D18" s="32"/>
      <c r="E18" s="29"/>
      <c r="F18" s="28"/>
      <c r="G18" s="30" t="s">
        <v>22</v>
      </c>
      <c r="H18" s="31" t="s">
        <v>23</v>
      </c>
      <c r="I18" s="29"/>
      <c r="J18" s="32"/>
      <c r="K18" s="32"/>
      <c r="L18" s="33"/>
      <c r="M18" s="34" t="s">
        <v>24</v>
      </c>
    </row>
    <row r="19" spans="1:13" ht="14.5" x14ac:dyDescent="0.25">
      <c r="A19" s="26" t="s">
        <v>25</v>
      </c>
      <c r="B19" s="27"/>
      <c r="C19" s="27"/>
      <c r="D19" s="32"/>
      <c r="E19" s="29"/>
      <c r="F19" s="28"/>
      <c r="G19" s="35" t="s">
        <v>26</v>
      </c>
      <c r="H19" s="36" t="s">
        <v>27</v>
      </c>
      <c r="I19" s="29"/>
      <c r="J19" s="32"/>
      <c r="K19" s="32"/>
      <c r="L19" s="33"/>
      <c r="M19" s="37" t="s">
        <v>28</v>
      </c>
    </row>
    <row r="20" spans="1:13" ht="15" thickBot="1" x14ac:dyDescent="0.4">
      <c r="A20" s="26" t="s">
        <v>29</v>
      </c>
      <c r="B20" s="38"/>
      <c r="C20" s="38"/>
      <c r="D20" s="39"/>
      <c r="E20" s="39"/>
      <c r="F20" s="39"/>
      <c r="G20" s="30" t="s">
        <v>30</v>
      </c>
      <c r="H20" s="36" t="s">
        <v>31</v>
      </c>
      <c r="I20" s="29"/>
      <c r="J20" s="32"/>
      <c r="K20" s="32"/>
      <c r="L20" s="33"/>
      <c r="M20" s="37">
        <v>12</v>
      </c>
    </row>
    <row r="21" spans="1:13" ht="14" thickTop="1" thickBot="1" x14ac:dyDescent="0.3">
      <c r="A21" s="40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3"/>
    </row>
    <row r="22" spans="1:13" s="44" customFormat="1" ht="19.5" customHeight="1" thickTop="1" x14ac:dyDescent="0.25">
      <c r="A22" s="281" t="s">
        <v>32</v>
      </c>
      <c r="B22" s="283" t="s">
        <v>33</v>
      </c>
      <c r="C22" s="283" t="s">
        <v>34</v>
      </c>
      <c r="D22" s="283" t="s">
        <v>35</v>
      </c>
      <c r="E22" s="283" t="s">
        <v>36</v>
      </c>
      <c r="F22" s="283" t="s">
        <v>37</v>
      </c>
      <c r="G22" s="285" t="s">
        <v>38</v>
      </c>
      <c r="H22" s="392" t="s">
        <v>39</v>
      </c>
      <c r="I22" s="393"/>
      <c r="J22" s="285" t="s">
        <v>40</v>
      </c>
      <c r="K22" s="283" t="s">
        <v>41</v>
      </c>
      <c r="L22" s="289" t="s">
        <v>42</v>
      </c>
      <c r="M22" s="279" t="s">
        <v>43</v>
      </c>
    </row>
    <row r="23" spans="1:13" s="44" customFormat="1" ht="13.5" thickBot="1" x14ac:dyDescent="0.3">
      <c r="A23" s="282"/>
      <c r="B23" s="284"/>
      <c r="C23" s="284"/>
      <c r="D23" s="284"/>
      <c r="E23" s="284"/>
      <c r="F23" s="284"/>
      <c r="G23" s="286"/>
      <c r="H23" s="45" t="s">
        <v>44</v>
      </c>
      <c r="I23" s="45" t="s">
        <v>45</v>
      </c>
      <c r="J23" s="286"/>
      <c r="K23" s="284"/>
      <c r="L23" s="290"/>
      <c r="M23" s="280"/>
    </row>
    <row r="24" spans="1:13" s="44" customFormat="1" ht="18" customHeight="1" thickTop="1" x14ac:dyDescent="0.25">
      <c r="A24" s="394">
        <v>1</v>
      </c>
      <c r="B24" s="46">
        <v>11</v>
      </c>
      <c r="C24" s="66">
        <f>VLOOKUP(B24,[1]список!Print_Area,3)</f>
        <v>10055306451</v>
      </c>
      <c r="D24" s="66" t="str">
        <f>VLOOKUP(B24,[1]список!Print_Area,2)</f>
        <v>ЛУЧНИКОВ Егор</v>
      </c>
      <c r="E24" s="67">
        <f>VLOOKUP(B24,[1]список!Print_Area,4)</f>
        <v>37883</v>
      </c>
      <c r="F24" s="68" t="str">
        <f>VLOOKUP(B24,[1]список!Print_Area,5)</f>
        <v>МС</v>
      </c>
      <c r="G24" s="68" t="s">
        <v>101</v>
      </c>
      <c r="H24" s="260">
        <v>7.2858796296296289E-4</v>
      </c>
      <c r="I24" s="260">
        <v>1.4366203703703702E-3</v>
      </c>
      <c r="J24" s="257">
        <v>2.1565509259259259E-3</v>
      </c>
      <c r="K24" s="391">
        <f>0.125001/(J24/1)</f>
        <v>57.963388899026441</v>
      </c>
      <c r="L24" s="397"/>
      <c r="M24" s="334" t="s">
        <v>68</v>
      </c>
    </row>
    <row r="25" spans="1:13" s="44" customFormat="1" ht="18" customHeight="1" x14ac:dyDescent="0.25">
      <c r="A25" s="395"/>
      <c r="B25" s="46">
        <v>9</v>
      </c>
      <c r="C25" s="66">
        <f>VLOOKUP(B25,[1]список!Print_Area,3)</f>
        <v>10062526988</v>
      </c>
      <c r="D25" s="66" t="str">
        <f>VLOOKUP(B25,[1]список!Print_Area,2)</f>
        <v>ШЕСТАКОВ Артем</v>
      </c>
      <c r="E25" s="67">
        <f>VLOOKUP(B25,[1]список!Print_Area,4)</f>
        <v>37882</v>
      </c>
      <c r="F25" s="68" t="str">
        <f>VLOOKUP(B25,[1]список!Print_Area,5)</f>
        <v>КМС</v>
      </c>
      <c r="G25" s="68" t="s">
        <v>101</v>
      </c>
      <c r="H25" s="390"/>
      <c r="I25" s="390"/>
      <c r="J25" s="386"/>
      <c r="K25" s="388"/>
      <c r="L25" s="398"/>
      <c r="M25" s="400"/>
    </row>
    <row r="26" spans="1:13" s="44" customFormat="1" ht="18" customHeight="1" x14ac:dyDescent="0.25">
      <c r="A26" s="395"/>
      <c r="B26" s="46">
        <v>4</v>
      </c>
      <c r="C26" s="66">
        <f>VLOOKUP(B26,[1]список!Print_Area,3)</f>
        <v>10077952416</v>
      </c>
      <c r="D26" s="66" t="str">
        <f>VLOOKUP(B26,[1]список!Print_Area,2)</f>
        <v>ЗАЛИПЯТСКИЙ Иван</v>
      </c>
      <c r="E26" s="67">
        <f>VLOOKUP(B26,[1]список!Print_Area,4)</f>
        <v>37631</v>
      </c>
      <c r="F26" s="68" t="str">
        <f>VLOOKUP(B26,[1]список!Print_Area,5)</f>
        <v>МС</v>
      </c>
      <c r="G26" s="68" t="s">
        <v>103</v>
      </c>
      <c r="H26" s="390"/>
      <c r="I26" s="390"/>
      <c r="J26" s="386"/>
      <c r="K26" s="388"/>
      <c r="L26" s="398"/>
      <c r="M26" s="400"/>
    </row>
    <row r="27" spans="1:13" s="44" customFormat="1" ht="18" customHeight="1" thickBot="1" x14ac:dyDescent="0.3">
      <c r="A27" s="395"/>
      <c r="B27" s="119">
        <v>12</v>
      </c>
      <c r="C27" s="63">
        <f>VLOOKUP(B27,[1]список!Print_Area,3)</f>
        <v>10078794292</v>
      </c>
      <c r="D27" s="63" t="str">
        <f>VLOOKUP(B27,[1]список!Print_Area,2)</f>
        <v>ТИШКИН Александр</v>
      </c>
      <c r="E27" s="64">
        <f>VLOOKUP(B27,[1]список!Print_Area,4)</f>
        <v>37768</v>
      </c>
      <c r="F27" s="65" t="str">
        <f>VLOOKUP(B27,[1]список!Print_Area,5)</f>
        <v>МС</v>
      </c>
      <c r="G27" s="65" t="s">
        <v>103</v>
      </c>
      <c r="H27" s="390"/>
      <c r="I27" s="390"/>
      <c r="J27" s="386"/>
      <c r="K27" s="388"/>
      <c r="L27" s="398"/>
      <c r="M27" s="400"/>
    </row>
    <row r="28" spans="1:13" s="59" customFormat="1" ht="18" customHeight="1" x14ac:dyDescent="0.25">
      <c r="A28" s="396"/>
      <c r="B28" s="55">
        <v>13</v>
      </c>
      <c r="C28" s="66">
        <f>VLOOKUP(B28,[1]список!Print_Area,3)</f>
        <v>10092621038</v>
      </c>
      <c r="D28" s="66" t="str">
        <f>VLOOKUP(B28,[1]список!Print_Area,2)</f>
        <v>ЛЯШКО Владислав</v>
      </c>
      <c r="E28" s="67">
        <f>VLOOKUP(B28,[1]список!Print_Area,4)</f>
        <v>38191</v>
      </c>
      <c r="F28" s="68" t="str">
        <f>VLOOKUP(B28,[1]список!Print_Area,5)</f>
        <v>МС</v>
      </c>
      <c r="G28" s="68" t="s">
        <v>101</v>
      </c>
      <c r="H28" s="259"/>
      <c r="I28" s="259"/>
      <c r="J28" s="256"/>
      <c r="K28" s="389"/>
      <c r="L28" s="399"/>
      <c r="M28" s="335"/>
    </row>
    <row r="29" spans="1:13" s="44" customFormat="1" ht="18" customHeight="1" x14ac:dyDescent="0.25">
      <c r="A29" s="401">
        <v>2</v>
      </c>
      <c r="B29" s="61">
        <v>36</v>
      </c>
      <c r="C29" s="66">
        <f>VLOOKUP(B29,[1]список!Print_Area,3)</f>
        <v>10053914604</v>
      </c>
      <c r="D29" s="66" t="str">
        <f>VLOOKUP(B29,[1]список!Print_Area,2)</f>
        <v>ХОМЯКОВ Артемий</v>
      </c>
      <c r="E29" s="67">
        <f>VLOOKUP(B29,[1]список!Print_Area,4)</f>
        <v>37947</v>
      </c>
      <c r="F29" s="68" t="str">
        <f>VLOOKUP(B29,[1]список!Print_Area,5)</f>
        <v>МС</v>
      </c>
      <c r="G29" s="68" t="str">
        <f>VLOOKUP(B29,[1]список!Print_Area,6)</f>
        <v>Москва</v>
      </c>
      <c r="H29" s="258">
        <v>7.6273148148148153E-4</v>
      </c>
      <c r="I29" s="258">
        <v>1.4476157407407406E-3</v>
      </c>
      <c r="J29" s="255">
        <v>2.1745717592592593E-3</v>
      </c>
      <c r="K29" s="387">
        <f>0.125001/(J29/1)</f>
        <v>57.483042105991494</v>
      </c>
      <c r="L29" s="397"/>
      <c r="M29" s="334" t="s">
        <v>68</v>
      </c>
    </row>
    <row r="30" spans="1:13" s="44" customFormat="1" ht="18" customHeight="1" x14ac:dyDescent="0.25">
      <c r="A30" s="401"/>
      <c r="B30" s="61">
        <v>37</v>
      </c>
      <c r="C30" s="66">
        <f>VLOOKUP(B30,[1]список!Print_Area,3)</f>
        <v>10097338167</v>
      </c>
      <c r="D30" s="66" t="str">
        <f>VLOOKUP(B30,[1]список!Print_Area,2)</f>
        <v>ХЛУПОВ Дмитрий</v>
      </c>
      <c r="E30" s="67">
        <f>VLOOKUP(B30,[1]список!Print_Area,4)</f>
        <v>38553</v>
      </c>
      <c r="F30" s="68" t="str">
        <f>VLOOKUP(B30,[1]список!Print_Area,5)</f>
        <v>МС</v>
      </c>
      <c r="G30" s="68" t="str">
        <f>VLOOKUP(B30,[1]список!Print_Area,6)</f>
        <v>Москва</v>
      </c>
      <c r="H30" s="390"/>
      <c r="I30" s="390"/>
      <c r="J30" s="386"/>
      <c r="K30" s="388"/>
      <c r="L30" s="398"/>
      <c r="M30" s="400"/>
    </row>
    <row r="31" spans="1:13" s="44" customFormat="1" ht="18" customHeight="1" x14ac:dyDescent="0.25">
      <c r="A31" s="401"/>
      <c r="B31" s="61">
        <v>40</v>
      </c>
      <c r="C31" s="66">
        <f>VLOOKUP(B31,[1]список!Print_Area,3)</f>
        <v>10077957971</v>
      </c>
      <c r="D31" s="66" t="str">
        <f>VLOOKUP(B31,[1]список!Print_Area,2)</f>
        <v>РОМАНОВ Андрей</v>
      </c>
      <c r="E31" s="67">
        <f>VLOOKUP(B31,[1]список!Print_Area,4)</f>
        <v>38460</v>
      </c>
      <c r="F31" s="68" t="str">
        <f>VLOOKUP(B31,[1]список!Print_Area,5)</f>
        <v>МС</v>
      </c>
      <c r="G31" s="68" t="str">
        <f>VLOOKUP(B31,[1]список!Print_Area,6)</f>
        <v>Москва</v>
      </c>
      <c r="H31" s="390"/>
      <c r="I31" s="390"/>
      <c r="J31" s="386"/>
      <c r="K31" s="388"/>
      <c r="L31" s="398"/>
      <c r="M31" s="400"/>
    </row>
    <row r="32" spans="1:13" s="44" customFormat="1" ht="18" customHeight="1" thickBot="1" x14ac:dyDescent="0.3">
      <c r="A32" s="401"/>
      <c r="B32" s="62">
        <v>44</v>
      </c>
      <c r="C32" s="63">
        <f>VLOOKUP(B32,[1]список!Print_Area,3)</f>
        <v>10101780565</v>
      </c>
      <c r="D32" s="63" t="str">
        <f>VLOOKUP(B32,[1]список!Print_Area,2)</f>
        <v>ВОДОПЬЯНОВ Александр</v>
      </c>
      <c r="E32" s="64">
        <f>VLOOKUP(B32,[1]список!Print_Area,4)</f>
        <v>38579</v>
      </c>
      <c r="F32" s="65" t="str">
        <f>VLOOKUP(B32,[1]список!Print_Area,5)</f>
        <v>КМС</v>
      </c>
      <c r="G32" s="65" t="str">
        <f>VLOOKUP(B32,[1]список!Print_Area,6)</f>
        <v>Москва</v>
      </c>
      <c r="H32" s="390"/>
      <c r="I32" s="390"/>
      <c r="J32" s="386"/>
      <c r="K32" s="388"/>
      <c r="L32" s="398"/>
      <c r="M32" s="400"/>
    </row>
    <row r="33" spans="1:29" s="59" customFormat="1" ht="18" customHeight="1" x14ac:dyDescent="0.25">
      <c r="A33" s="262"/>
      <c r="B33" s="60">
        <v>38</v>
      </c>
      <c r="C33" s="66">
        <f>VLOOKUP(B33,[1]список!Print_Area,3)</f>
        <v>10102489978</v>
      </c>
      <c r="D33" s="66" t="str">
        <f>VLOOKUP(B33,[1]список!Print_Area,2)</f>
        <v>СЕРГЕЕВ Георгий</v>
      </c>
      <c r="E33" s="67">
        <f>VLOOKUP(B33,[1]список!Print_Area,4)</f>
        <v>38595</v>
      </c>
      <c r="F33" s="68" t="str">
        <f>VLOOKUP(B33,[1]список!Print_Area,5)</f>
        <v>МС</v>
      </c>
      <c r="G33" s="68" t="str">
        <f>VLOOKUP(B33,[1]список!Print_Area,6)</f>
        <v>Москва</v>
      </c>
      <c r="H33" s="259"/>
      <c r="I33" s="259"/>
      <c r="J33" s="256"/>
      <c r="K33" s="389"/>
      <c r="L33" s="399"/>
      <c r="M33" s="335"/>
    </row>
    <row r="34" spans="1:29" s="44" customFormat="1" ht="18" customHeight="1" x14ac:dyDescent="0.25">
      <c r="A34" s="401">
        <v>3</v>
      </c>
      <c r="B34" s="69">
        <v>18</v>
      </c>
      <c r="C34" s="66">
        <f>VLOOKUP(B34,[1]список!Print_Area,3)</f>
        <v>10105335415</v>
      </c>
      <c r="D34" s="66" t="str">
        <f>VLOOKUP(B34,[1]список!Print_Area,2)</f>
        <v>МУХИН Михаил</v>
      </c>
      <c r="E34" s="67">
        <f>VLOOKUP(B34,[1]список!Print_Area,4)</f>
        <v>38507</v>
      </c>
      <c r="F34" s="68" t="str">
        <f>VLOOKUP(B34,[1]список!Print_Area,5)</f>
        <v>МС</v>
      </c>
      <c r="G34" s="68" t="str">
        <f>VLOOKUP(B34,[1]список!Print_Area,6)</f>
        <v>Омская обл.</v>
      </c>
      <c r="H34" s="258">
        <v>8.114814814814816E-4</v>
      </c>
      <c r="I34" s="258">
        <v>1.5284143518518518E-3</v>
      </c>
      <c r="J34" s="255">
        <v>2.2676041666666665E-3</v>
      </c>
      <c r="K34" s="387">
        <f>0.125001/(J34/1)</f>
        <v>55.124700261840239</v>
      </c>
      <c r="L34" s="397"/>
      <c r="M34" s="334" t="s">
        <v>68</v>
      </c>
    </row>
    <row r="35" spans="1:29" s="44" customFormat="1" ht="18" customHeight="1" x14ac:dyDescent="0.25">
      <c r="A35" s="401"/>
      <c r="B35" s="69">
        <v>10</v>
      </c>
      <c r="C35" s="66">
        <f>VLOOKUP(B35,[1]список!Print_Area,3)</f>
        <v>10081650136</v>
      </c>
      <c r="D35" s="66" t="str">
        <f>VLOOKUP(B35,[1]список!Print_Area,2)</f>
        <v>ПУРЫГИН Максим</v>
      </c>
      <c r="E35" s="67">
        <f>VLOOKUP(B35,[1]список!Print_Area,4)</f>
        <v>38520</v>
      </c>
      <c r="F35" s="68" t="str">
        <f>VLOOKUP(B35,[1]список!Print_Area,5)</f>
        <v>МС</v>
      </c>
      <c r="G35" s="68" t="str">
        <f>VLOOKUP(B35,[1]список!Print_Area,6)</f>
        <v>Омская обл.</v>
      </c>
      <c r="H35" s="390"/>
      <c r="I35" s="390"/>
      <c r="J35" s="386"/>
      <c r="K35" s="388"/>
      <c r="L35" s="398"/>
      <c r="M35" s="400"/>
    </row>
    <row r="36" spans="1:29" s="44" customFormat="1" ht="18" customHeight="1" x14ac:dyDescent="0.25">
      <c r="A36" s="401"/>
      <c r="B36" s="69">
        <v>19</v>
      </c>
      <c r="C36" s="66">
        <f>VLOOKUP(B36,[1]список!Print_Area,3)</f>
        <v>10093607206</v>
      </c>
      <c r="D36" s="66" t="str">
        <f>VLOOKUP(B36,[1]список!Print_Area,2)</f>
        <v>ПАТРИН Ярослав</v>
      </c>
      <c r="E36" s="67">
        <v>38654</v>
      </c>
      <c r="F36" s="68" t="str">
        <f>VLOOKUP(B36,[1]список!Print_Area,5)</f>
        <v>КМС</v>
      </c>
      <c r="G36" s="68" t="str">
        <f>VLOOKUP(B36,[1]список!Print_Area,6)</f>
        <v>Омская обл.</v>
      </c>
      <c r="H36" s="390"/>
      <c r="I36" s="390"/>
      <c r="J36" s="386"/>
      <c r="K36" s="388"/>
      <c r="L36" s="398"/>
      <c r="M36" s="400"/>
    </row>
    <row r="37" spans="1:29" s="44" customFormat="1" ht="18" customHeight="1" x14ac:dyDescent="0.25">
      <c r="A37" s="262"/>
      <c r="B37" s="69">
        <v>21</v>
      </c>
      <c r="C37" s="66">
        <f>VLOOKUP(B37,[1]список!Print_Area,3)</f>
        <v>10091972047</v>
      </c>
      <c r="D37" s="66" t="str">
        <f>VLOOKUP(B37,[1]список!Print_Area,2)</f>
        <v>КУЗЬМЕНКО Николай</v>
      </c>
      <c r="E37" s="67">
        <f>VLOOKUP(B37,[1]список!Print_Area,4)</f>
        <v>38679</v>
      </c>
      <c r="F37" s="68" t="str">
        <f>VLOOKUP(B37,[1]список!Print_Area,5)</f>
        <v>МС</v>
      </c>
      <c r="G37" s="68" t="str">
        <f>VLOOKUP(B37,[1]список!Print_Area,6)</f>
        <v>Омская обл.</v>
      </c>
      <c r="H37" s="259"/>
      <c r="I37" s="259"/>
      <c r="J37" s="256"/>
      <c r="K37" s="389"/>
      <c r="L37" s="399"/>
      <c r="M37" s="335"/>
    </row>
    <row r="38" spans="1:29" ht="14.5" x14ac:dyDescent="0.25">
      <c r="A38" s="402" t="s">
        <v>47</v>
      </c>
      <c r="B38" s="403"/>
      <c r="C38" s="403"/>
      <c r="D38" s="403"/>
      <c r="E38" s="403"/>
      <c r="F38" s="403"/>
      <c r="G38" s="404"/>
      <c r="H38" s="405" t="s">
        <v>48</v>
      </c>
      <c r="I38" s="403"/>
      <c r="J38" s="403"/>
      <c r="K38" s="403"/>
      <c r="L38" s="403"/>
      <c r="M38" s="406"/>
    </row>
    <row r="39" spans="1:29" ht="14.5" x14ac:dyDescent="0.25">
      <c r="A39" s="84" t="s">
        <v>49</v>
      </c>
      <c r="B39" s="85"/>
      <c r="C39" s="85"/>
      <c r="D39" s="85"/>
      <c r="E39" s="85"/>
      <c r="F39" s="85"/>
      <c r="G39" s="86" t="s">
        <v>50</v>
      </c>
      <c r="H39" s="87">
        <v>2</v>
      </c>
      <c r="I39" s="88"/>
      <c r="J39" s="88"/>
      <c r="K39" s="88"/>
      <c r="L39" s="89" t="s">
        <v>51</v>
      </c>
      <c r="M39" s="90">
        <f>COUNTIF(F15:F37,"ЗМС")</f>
        <v>0</v>
      </c>
    </row>
    <row r="40" spans="1:29" ht="14.5" x14ac:dyDescent="0.25">
      <c r="A40" s="84" t="s">
        <v>52</v>
      </c>
      <c r="B40" s="91"/>
      <c r="C40" s="91"/>
      <c r="D40" s="91"/>
      <c r="E40" s="91"/>
      <c r="F40" s="91"/>
      <c r="G40" s="86" t="s">
        <v>53</v>
      </c>
      <c r="H40" s="92">
        <f>H41+H45</f>
        <v>3</v>
      </c>
      <c r="I40" s="93"/>
      <c r="J40" s="93"/>
      <c r="K40" s="93"/>
      <c r="L40" s="89" t="s">
        <v>54</v>
      </c>
      <c r="M40" s="90">
        <f>COUNTIF(F15:F37,"МСМК")</f>
        <v>0</v>
      </c>
    </row>
    <row r="41" spans="1:29" ht="14.5" x14ac:dyDescent="0.25">
      <c r="A41" s="84"/>
      <c r="B41" s="91"/>
      <c r="C41" s="91"/>
      <c r="D41" s="91"/>
      <c r="E41" s="91"/>
      <c r="F41" s="91"/>
      <c r="G41" s="86" t="s">
        <v>55</v>
      </c>
      <c r="H41" s="92">
        <f>COUNT(A24:A37)</f>
        <v>3</v>
      </c>
      <c r="I41" s="93"/>
      <c r="J41" s="93"/>
      <c r="K41" s="93"/>
      <c r="L41" s="89" t="s">
        <v>56</v>
      </c>
      <c r="M41" s="90">
        <f>COUNTIF(F15:F37,"МС")</f>
        <v>11</v>
      </c>
    </row>
    <row r="42" spans="1:29" ht="14.5" x14ac:dyDescent="0.25">
      <c r="A42" s="84"/>
      <c r="B42" s="91"/>
      <c r="C42" s="91"/>
      <c r="D42" s="91"/>
      <c r="E42" s="91"/>
      <c r="F42" s="91"/>
      <c r="G42" s="86" t="s">
        <v>57</v>
      </c>
      <c r="H42" s="92">
        <f>COUNT(A15:A37)</f>
        <v>3</v>
      </c>
      <c r="I42" s="93"/>
      <c r="J42" s="93"/>
      <c r="K42" s="93"/>
      <c r="L42" s="89" t="s">
        <v>58</v>
      </c>
      <c r="M42" s="90">
        <f>COUNTIF(F15:F37,"КМС")</f>
        <v>3</v>
      </c>
    </row>
    <row r="43" spans="1:29" ht="14.5" x14ac:dyDescent="0.25">
      <c r="A43" s="84"/>
      <c r="B43" s="91"/>
      <c r="C43" s="91"/>
      <c r="D43" s="91"/>
      <c r="E43" s="91"/>
      <c r="F43" s="91"/>
      <c r="G43" s="86" t="s">
        <v>59</v>
      </c>
      <c r="H43" s="92">
        <f>COUNTIF(A15:A37,"НФ")</f>
        <v>0</v>
      </c>
      <c r="I43" s="93"/>
      <c r="J43" s="93"/>
      <c r="K43" s="93"/>
      <c r="L43" s="89" t="s">
        <v>60</v>
      </c>
      <c r="M43" s="90">
        <f>COUNTIF(F15:F37,"1 СР")</f>
        <v>0</v>
      </c>
    </row>
    <row r="44" spans="1:29" ht="14.5" x14ac:dyDescent="0.25">
      <c r="A44" s="94"/>
      <c r="B44" s="85"/>
      <c r="C44" s="85"/>
      <c r="D44" s="85"/>
      <c r="E44" s="85"/>
      <c r="F44" s="85"/>
      <c r="G44" s="86" t="s">
        <v>61</v>
      </c>
      <c r="H44" s="92">
        <f>COUNTIF(A15:A37,"НФ")</f>
        <v>0</v>
      </c>
      <c r="I44" s="88"/>
      <c r="J44" s="88"/>
      <c r="K44" s="88"/>
      <c r="L44" s="89" t="s">
        <v>62</v>
      </c>
      <c r="M44" s="90">
        <f>COUNTIF(F15:F37,"2 СР")</f>
        <v>0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29" ht="14.5" x14ac:dyDescent="0.25">
      <c r="A45" s="94"/>
      <c r="B45" s="91"/>
      <c r="C45" s="91"/>
      <c r="D45" s="91"/>
      <c r="E45" s="91"/>
      <c r="F45" s="91"/>
      <c r="G45" s="86" t="s">
        <v>63</v>
      </c>
      <c r="H45" s="92">
        <f>COUNTIF(A15:A37,"НФ")</f>
        <v>0</v>
      </c>
      <c r="I45" s="93"/>
      <c r="J45" s="93"/>
      <c r="K45" s="93"/>
      <c r="L45" s="89" t="s">
        <v>64</v>
      </c>
      <c r="M45" s="90">
        <f>COUNTIF(F15:F37,"3 СР")</f>
        <v>0</v>
      </c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</row>
    <row r="46" spans="1:29" ht="14.5" x14ac:dyDescent="0.25">
      <c r="A46" s="94"/>
      <c r="B46" s="91"/>
      <c r="C46" s="91"/>
      <c r="D46" s="91"/>
      <c r="E46" s="91"/>
      <c r="F46" s="91"/>
      <c r="G46" s="86"/>
      <c r="H46" s="92"/>
      <c r="I46" s="93"/>
      <c r="J46" s="93"/>
      <c r="K46" s="93"/>
      <c r="L46" s="89"/>
      <c r="M46" s="90"/>
    </row>
    <row r="47" spans="1:29" ht="15.5" x14ac:dyDescent="0.25">
      <c r="A47" s="300" t="str">
        <f>A17</f>
        <v>ТЕХНИЧЕСКИЙ ДЕЛЕГАТ ФВСР:</v>
      </c>
      <c r="B47" s="301"/>
      <c r="C47" s="301"/>
      <c r="D47" s="301"/>
      <c r="E47" s="96"/>
      <c r="F47" s="301" t="str">
        <f>A18</f>
        <v>ГЛАВНЫЙ СУДЬЯ:</v>
      </c>
      <c r="G47" s="301"/>
      <c r="H47" s="301" t="str">
        <f>A19</f>
        <v>ГЛАВНЫЙ СЕКРЕТАРЬ:</v>
      </c>
      <c r="I47" s="301"/>
      <c r="J47" s="301"/>
      <c r="K47" s="301" t="str">
        <f>A20</f>
        <v>СУДЬЯ НА ФИНИШЕ:</v>
      </c>
      <c r="L47" s="301"/>
      <c r="M47" s="302"/>
    </row>
    <row r="48" spans="1:29" x14ac:dyDescent="0.25">
      <c r="A48" s="306"/>
      <c r="B48" s="307"/>
      <c r="C48" s="307"/>
      <c r="D48" s="307"/>
      <c r="E48" s="307"/>
      <c r="F48" s="308"/>
      <c r="G48" s="308"/>
      <c r="H48" s="308"/>
      <c r="I48" s="308"/>
      <c r="J48" s="97"/>
      <c r="K48" s="97"/>
      <c r="L48" s="97"/>
      <c r="M48" s="98"/>
    </row>
    <row r="49" spans="1:13" x14ac:dyDescent="0.25">
      <c r="A49" s="99"/>
      <c r="D49" s="100"/>
      <c r="E49" s="100"/>
      <c r="F49" s="100"/>
      <c r="G49" s="100"/>
      <c r="H49" s="100"/>
      <c r="I49" s="100"/>
      <c r="M49" s="101"/>
    </row>
    <row r="50" spans="1:13" x14ac:dyDescent="0.25">
      <c r="A50" s="306"/>
      <c r="B50" s="307"/>
      <c r="C50" s="307"/>
      <c r="D50" s="307"/>
      <c r="E50" s="307"/>
      <c r="F50" s="307"/>
      <c r="G50" s="307"/>
      <c r="H50" s="307"/>
      <c r="I50" s="307"/>
      <c r="M50" s="101"/>
    </row>
    <row r="51" spans="1:13" x14ac:dyDescent="0.25">
      <c r="A51" s="407"/>
      <c r="B51" s="408"/>
      <c r="C51" s="408"/>
      <c r="D51" s="408"/>
      <c r="E51" s="408"/>
      <c r="F51" s="409"/>
      <c r="G51" s="409"/>
      <c r="H51" s="409"/>
      <c r="I51" s="409"/>
      <c r="J51" s="105"/>
      <c r="K51" s="105"/>
      <c r="L51" s="105"/>
      <c r="M51" s="106"/>
    </row>
    <row r="52" spans="1:13" ht="16" thickBot="1" x14ac:dyDescent="0.3">
      <c r="A52" s="303" t="str">
        <f>G17</f>
        <v xml:space="preserve">ДЕНИСЕНКО С.А. (г. МОСКВА) </v>
      </c>
      <c r="B52" s="304"/>
      <c r="C52" s="304"/>
      <c r="D52" s="304"/>
      <c r="E52" s="107"/>
      <c r="F52" s="304" t="str">
        <f>G18</f>
        <v xml:space="preserve">САВИЦКИЙ К.Н. (ВК, г. НОВОСИБИРСК) </v>
      </c>
      <c r="G52" s="304"/>
      <c r="H52" s="304" t="str">
        <f>G19</f>
        <v>СЛАБКОВСКАЯ В.Н. ( ВК, г. ОМСК)</v>
      </c>
      <c r="I52" s="304"/>
      <c r="J52" s="304"/>
      <c r="K52" s="304" t="str">
        <f>G20</f>
        <v xml:space="preserve">СТАРЧЕНКОВ С.А. (ВК, г. ОМСК) </v>
      </c>
      <c r="L52" s="304"/>
      <c r="M52" s="305"/>
    </row>
    <row r="53" spans="1:13" ht="13.5" thickTop="1" x14ac:dyDescent="0.25"/>
  </sheetData>
  <mergeCells count="61">
    <mergeCell ref="A52:D52"/>
    <mergeCell ref="F52:G52"/>
    <mergeCell ref="H52:J52"/>
    <mergeCell ref="K52:M52"/>
    <mergeCell ref="A48:E48"/>
    <mergeCell ref="F48:I48"/>
    <mergeCell ref="A50:E50"/>
    <mergeCell ref="F50:I50"/>
    <mergeCell ref="A51:E51"/>
    <mergeCell ref="F51:I51"/>
    <mergeCell ref="A34:A37"/>
    <mergeCell ref="L34:L37"/>
    <mergeCell ref="M34:M37"/>
    <mergeCell ref="A38:G38"/>
    <mergeCell ref="H38:M38"/>
    <mergeCell ref="A47:D47"/>
    <mergeCell ref="F47:G47"/>
    <mergeCell ref="H47:J47"/>
    <mergeCell ref="K47:M47"/>
    <mergeCell ref="A24:A28"/>
    <mergeCell ref="L24:L28"/>
    <mergeCell ref="M24:M28"/>
    <mergeCell ref="A29:A33"/>
    <mergeCell ref="L29:L33"/>
    <mergeCell ref="M29:M33"/>
    <mergeCell ref="H34:H37"/>
    <mergeCell ref="I34:I37"/>
    <mergeCell ref="J34:J37"/>
    <mergeCell ref="K34:K37"/>
    <mergeCell ref="H29:H33"/>
    <mergeCell ref="I29:I33"/>
    <mergeCell ref="M22:M23"/>
    <mergeCell ref="A22:A23"/>
    <mergeCell ref="B22:B23"/>
    <mergeCell ref="C22:C23"/>
    <mergeCell ref="D22:D23"/>
    <mergeCell ref="E22:E23"/>
    <mergeCell ref="F22:F23"/>
    <mergeCell ref="G22:G23"/>
    <mergeCell ref="H22:I22"/>
    <mergeCell ref="J22:J23"/>
    <mergeCell ref="K22:K23"/>
    <mergeCell ref="L22:L23"/>
    <mergeCell ref="A16:G16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1:M11"/>
    <mergeCell ref="A12:M12"/>
    <mergeCell ref="J29:J33"/>
    <mergeCell ref="K29:K33"/>
    <mergeCell ref="H24:H28"/>
    <mergeCell ref="I24:I28"/>
    <mergeCell ref="J24:J28"/>
    <mergeCell ref="K24:K28"/>
  </mergeCells>
  <pageMargins left="0.23622047244094491" right="0.23622047244094491" top="0.74803149606299213" bottom="0.74803149606299213" header="0.31496062992125984" footer="0.31496062992125984"/>
  <pageSetup paperSize="9" scale="5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071D-F8AE-4E99-B76F-3101F6BD82F5}">
  <sheetPr>
    <tabColor rgb="FFFFFF00"/>
  </sheetPr>
  <dimension ref="A1:AC57"/>
  <sheetViews>
    <sheetView view="pageBreakPreview" topLeftCell="A22" zoomScale="70" zoomScaleNormal="100" zoomScaleSheetLayoutView="70" workbookViewId="0">
      <selection activeCell="L24" sqref="L24:L28"/>
    </sheetView>
  </sheetViews>
  <sheetFormatPr defaultColWidth="9.1796875" defaultRowHeight="13" x14ac:dyDescent="0.25"/>
  <cols>
    <col min="1" max="1" width="7" style="1" customWidth="1"/>
    <col min="2" max="2" width="7.7265625" style="100" customWidth="1"/>
    <col min="3" max="3" width="13.7265625" style="100" customWidth="1"/>
    <col min="4" max="4" width="29.453125" style="1" customWidth="1"/>
    <col min="5" max="5" width="10.7265625" style="1" customWidth="1"/>
    <col min="6" max="6" width="8.1796875" style="1" customWidth="1"/>
    <col min="7" max="7" width="33.1796875" style="1" customWidth="1"/>
    <col min="8" max="8" width="11.08984375" style="1" customWidth="1"/>
    <col min="9" max="9" width="11" style="1" customWidth="1"/>
    <col min="10" max="10" width="11.26953125" style="1" bestFit="1" customWidth="1"/>
    <col min="11" max="11" width="10.453125" style="1" customWidth="1"/>
    <col min="12" max="12" width="10.54296875" style="1" customWidth="1"/>
    <col min="13" max="13" width="15.81640625" style="1" customWidth="1"/>
    <col min="14" max="16384" width="9.1796875" style="1"/>
  </cols>
  <sheetData>
    <row r="1" spans="1:13" ht="18.5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8.5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8.5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8.5" x14ac:dyDescent="0.25">
      <c r="A4" s="270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</row>
    <row r="5" spans="1:13" ht="18.5" x14ac:dyDescent="0.25">
      <c r="A5" s="270" t="s">
        <v>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ht="14.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3" customFormat="1" ht="28.5" x14ac:dyDescent="0.25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</row>
    <row r="8" spans="1:13" s="3" customFormat="1" ht="21.5" thickBot="1" x14ac:dyDescent="0.3">
      <c r="A8" s="272" t="s">
        <v>6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3" s="3" customFormat="1" ht="21.5" hidden="1" thickBot="1" x14ac:dyDescent="0.3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</row>
    <row r="10" spans="1:13" ht="19" thickTop="1" x14ac:dyDescent="0.25">
      <c r="A10" s="273" t="s">
        <v>100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5"/>
    </row>
    <row r="11" spans="1:13" ht="18.5" x14ac:dyDescent="0.25">
      <c r="A11" s="276" t="s">
        <v>7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8"/>
    </row>
    <row r="12" spans="1:13" ht="18.5" x14ac:dyDescent="0.25">
      <c r="A12" s="276" t="s">
        <v>69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8"/>
    </row>
    <row r="13" spans="1:13" ht="2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4.5" x14ac:dyDescent="0.3">
      <c r="A14" s="7" t="s">
        <v>9</v>
      </c>
      <c r="B14" s="8"/>
      <c r="C14" s="8"/>
      <c r="D14" s="9"/>
      <c r="E14" s="10"/>
      <c r="F14" s="10"/>
      <c r="G14" s="11" t="s">
        <v>70</v>
      </c>
      <c r="H14" s="12"/>
      <c r="I14" s="12"/>
      <c r="J14" s="12"/>
      <c r="K14" s="13"/>
      <c r="L14" s="14"/>
      <c r="M14" s="15" t="s">
        <v>11</v>
      </c>
    </row>
    <row r="15" spans="1:13" ht="14.5" x14ac:dyDescent="0.25">
      <c r="A15" s="16" t="s">
        <v>12</v>
      </c>
      <c r="B15" s="17"/>
      <c r="C15" s="17"/>
      <c r="D15" s="18"/>
      <c r="E15" s="18"/>
      <c r="F15" s="18"/>
      <c r="G15" s="19" t="s">
        <v>71</v>
      </c>
      <c r="H15" s="20"/>
      <c r="I15" s="20"/>
      <c r="J15" s="20"/>
      <c r="K15" s="21"/>
      <c r="L15" s="22"/>
      <c r="M15" s="15" t="s">
        <v>14</v>
      </c>
    </row>
    <row r="16" spans="1:13" ht="14.5" x14ac:dyDescent="0.25">
      <c r="A16" s="267" t="s">
        <v>15</v>
      </c>
      <c r="B16" s="268"/>
      <c r="C16" s="268"/>
      <c r="D16" s="268"/>
      <c r="E16" s="268"/>
      <c r="F16" s="268"/>
      <c r="G16" s="269"/>
      <c r="H16" s="23" t="s">
        <v>16</v>
      </c>
      <c r="I16" s="24"/>
      <c r="J16" s="24"/>
      <c r="K16" s="24"/>
      <c r="L16" s="24"/>
      <c r="M16" s="25"/>
    </row>
    <row r="17" spans="1:13" ht="14.5" x14ac:dyDescent="0.35">
      <c r="A17" s="26" t="s">
        <v>17</v>
      </c>
      <c r="B17" s="27"/>
      <c r="C17" s="27"/>
      <c r="D17" s="28"/>
      <c r="E17" s="29"/>
      <c r="F17" s="28"/>
      <c r="G17" s="30" t="s">
        <v>18</v>
      </c>
      <c r="H17" s="31" t="s">
        <v>19</v>
      </c>
      <c r="I17" s="29"/>
      <c r="J17" s="32"/>
      <c r="K17" s="32"/>
      <c r="L17" s="33"/>
      <c r="M17" s="34" t="s">
        <v>20</v>
      </c>
    </row>
    <row r="18" spans="1:13" ht="14.5" x14ac:dyDescent="0.35">
      <c r="A18" s="26" t="s">
        <v>21</v>
      </c>
      <c r="B18" s="27"/>
      <c r="C18" s="27"/>
      <c r="D18" s="32"/>
      <c r="E18" s="29"/>
      <c r="F18" s="28"/>
      <c r="G18" s="30" t="s">
        <v>22</v>
      </c>
      <c r="H18" s="31" t="s">
        <v>23</v>
      </c>
      <c r="I18" s="29"/>
      <c r="J18" s="32"/>
      <c r="K18" s="32"/>
      <c r="L18" s="33"/>
      <c r="M18" s="34" t="s">
        <v>24</v>
      </c>
    </row>
    <row r="19" spans="1:13" ht="14.5" x14ac:dyDescent="0.25">
      <c r="A19" s="26" t="s">
        <v>25</v>
      </c>
      <c r="B19" s="27"/>
      <c r="C19" s="27"/>
      <c r="D19" s="32"/>
      <c r="E19" s="29"/>
      <c r="F19" s="28"/>
      <c r="G19" s="35" t="s">
        <v>26</v>
      </c>
      <c r="H19" s="36" t="s">
        <v>27</v>
      </c>
      <c r="I19" s="29"/>
      <c r="J19" s="32"/>
      <c r="K19" s="32"/>
      <c r="L19" s="33"/>
      <c r="M19" s="37" t="s">
        <v>28</v>
      </c>
    </row>
    <row r="20" spans="1:13" ht="15" thickBot="1" x14ac:dyDescent="0.4">
      <c r="A20" s="26" t="s">
        <v>29</v>
      </c>
      <c r="B20" s="38"/>
      <c r="C20" s="38"/>
      <c r="D20" s="39"/>
      <c r="E20" s="39"/>
      <c r="F20" s="39"/>
      <c r="G20" s="30" t="s">
        <v>30</v>
      </c>
      <c r="H20" s="36" t="s">
        <v>31</v>
      </c>
      <c r="I20" s="29"/>
      <c r="J20" s="32"/>
      <c r="K20" s="32"/>
      <c r="L20" s="33"/>
      <c r="M20" s="37">
        <v>12</v>
      </c>
    </row>
    <row r="21" spans="1:13" ht="14" thickTop="1" thickBot="1" x14ac:dyDescent="0.3">
      <c r="A21" s="40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3"/>
    </row>
    <row r="22" spans="1:13" s="44" customFormat="1" ht="19.5" customHeight="1" thickTop="1" x14ac:dyDescent="0.25">
      <c r="A22" s="281" t="s">
        <v>32</v>
      </c>
      <c r="B22" s="283" t="s">
        <v>33</v>
      </c>
      <c r="C22" s="283" t="s">
        <v>34</v>
      </c>
      <c r="D22" s="283" t="s">
        <v>35</v>
      </c>
      <c r="E22" s="283" t="s">
        <v>36</v>
      </c>
      <c r="F22" s="283" t="s">
        <v>37</v>
      </c>
      <c r="G22" s="285" t="s">
        <v>38</v>
      </c>
      <c r="H22" s="392" t="s">
        <v>39</v>
      </c>
      <c r="I22" s="393"/>
      <c r="J22" s="285" t="s">
        <v>40</v>
      </c>
      <c r="K22" s="283" t="s">
        <v>41</v>
      </c>
      <c r="L22" s="289" t="s">
        <v>42</v>
      </c>
      <c r="M22" s="279" t="s">
        <v>43</v>
      </c>
    </row>
    <row r="23" spans="1:13" s="44" customFormat="1" ht="13.5" thickBot="1" x14ac:dyDescent="0.3">
      <c r="A23" s="282"/>
      <c r="B23" s="284"/>
      <c r="C23" s="284"/>
      <c r="D23" s="284"/>
      <c r="E23" s="284"/>
      <c r="F23" s="284"/>
      <c r="G23" s="286"/>
      <c r="H23" s="45" t="s">
        <v>44</v>
      </c>
      <c r="I23" s="45" t="s">
        <v>45</v>
      </c>
      <c r="J23" s="286"/>
      <c r="K23" s="284"/>
      <c r="L23" s="290"/>
      <c r="M23" s="280"/>
    </row>
    <row r="24" spans="1:13" s="44" customFormat="1" ht="18" customHeight="1" thickTop="1" x14ac:dyDescent="0.25">
      <c r="A24" s="394">
        <v>1</v>
      </c>
      <c r="B24" s="108">
        <v>143</v>
      </c>
      <c r="C24" s="66">
        <f>VLOOKUP(B24,[1]список!Print_Area,3)</f>
        <v>10095277121</v>
      </c>
      <c r="D24" s="66" t="str">
        <f>VLOOKUP(B24,[1]список!Print_Area,2)</f>
        <v>ПОПОВ Максим</v>
      </c>
      <c r="E24" s="67">
        <f>VLOOKUP(B24,[1]список!Print_Area,4)</f>
        <v>38766</v>
      </c>
      <c r="F24" s="68" t="str">
        <f>VLOOKUP(B24,[1]список!Print_Area,5)</f>
        <v>КМС</v>
      </c>
      <c r="G24" s="68" t="str">
        <f>VLOOKUP(B24,[1]список!Print_Area,6)</f>
        <v>Санкт-Петербург</v>
      </c>
      <c r="H24" s="260">
        <v>7.7773148148148135E-4</v>
      </c>
      <c r="I24" s="260">
        <v>1.466226851851852E-3</v>
      </c>
      <c r="J24" s="257">
        <v>2.167025462962963E-3</v>
      </c>
      <c r="K24" s="391">
        <f>0.125001/(J24/1)</f>
        <v>57.6832169886397</v>
      </c>
      <c r="L24" s="397"/>
      <c r="M24" s="410" t="s">
        <v>68</v>
      </c>
    </row>
    <row r="25" spans="1:13" s="44" customFormat="1" ht="18" customHeight="1" x14ac:dyDescent="0.25">
      <c r="A25" s="395"/>
      <c r="B25" s="108">
        <v>140</v>
      </c>
      <c r="C25" s="66">
        <f>VLOOKUP(B25,[1]список!Print_Area,3)</f>
        <v>10105978645</v>
      </c>
      <c r="D25" s="66" t="str">
        <f>VLOOKUP(B25,[1]список!Print_Area,2)</f>
        <v>ГОНЧАРОВ Александр</v>
      </c>
      <c r="E25" s="67">
        <f>VLOOKUP(B25,[1]список!Print_Area,4)</f>
        <v>39215</v>
      </c>
      <c r="F25" s="68" t="str">
        <f>VLOOKUP(B25,[1]список!Print_Area,5)</f>
        <v>КМС</v>
      </c>
      <c r="G25" s="68" t="str">
        <f>VLOOKUP(B25,[1]список!Print_Area,6)</f>
        <v>Санкт-Петербург</v>
      </c>
      <c r="H25" s="390"/>
      <c r="I25" s="390"/>
      <c r="J25" s="386"/>
      <c r="K25" s="388"/>
      <c r="L25" s="398"/>
      <c r="M25" s="400"/>
    </row>
    <row r="26" spans="1:13" s="44" customFormat="1" ht="18" customHeight="1" x14ac:dyDescent="0.25">
      <c r="A26" s="395"/>
      <c r="B26" s="108">
        <v>139</v>
      </c>
      <c r="C26" s="66">
        <f>VLOOKUP(B26,[1]список!Print_Area,3)</f>
        <v>10092183326</v>
      </c>
      <c r="D26" s="66" t="str">
        <f>VLOOKUP(B26,[1]список!Print_Area,2)</f>
        <v>КЕРНИЦКИЙ Максим</v>
      </c>
      <c r="E26" s="67">
        <f>VLOOKUP(B26,[1]список!Print_Area,4)</f>
        <v>38983</v>
      </c>
      <c r="F26" s="68" t="str">
        <f>VLOOKUP(B26,[1]список!Print_Area,5)</f>
        <v>КМС</v>
      </c>
      <c r="G26" s="68" t="str">
        <f>VLOOKUP(B26,[1]список!Print_Area,6)</f>
        <v>Санкт-Петербург</v>
      </c>
      <c r="H26" s="390"/>
      <c r="I26" s="390"/>
      <c r="J26" s="386"/>
      <c r="K26" s="388"/>
      <c r="L26" s="398"/>
      <c r="M26" s="400"/>
    </row>
    <row r="27" spans="1:13" s="44" customFormat="1" ht="18" customHeight="1" thickBot="1" x14ac:dyDescent="0.3">
      <c r="A27" s="395"/>
      <c r="B27" s="110">
        <v>142</v>
      </c>
      <c r="C27" s="63">
        <f>VLOOKUP(B27,[1]список!Print_Area,3)</f>
        <v>10110342433</v>
      </c>
      <c r="D27" s="63" t="str">
        <f>VLOOKUP(B27,[1]список!Print_Area,2)</f>
        <v>КИРСАНОВ Алексей</v>
      </c>
      <c r="E27" s="64">
        <f>VLOOKUP(B27,[1]список!Print_Area,4)</f>
        <v>38775</v>
      </c>
      <c r="F27" s="65" t="str">
        <f>VLOOKUP(B27,[1]список!Print_Area,5)</f>
        <v>КМС</v>
      </c>
      <c r="G27" s="65" t="str">
        <f>VLOOKUP(B27,[1]список!Print_Area,6)</f>
        <v>Санкт-Петербург</v>
      </c>
      <c r="H27" s="390"/>
      <c r="I27" s="390"/>
      <c r="J27" s="386"/>
      <c r="K27" s="388"/>
      <c r="L27" s="398"/>
      <c r="M27" s="400"/>
    </row>
    <row r="28" spans="1:13" s="59" customFormat="1" ht="18" customHeight="1" x14ac:dyDescent="0.25">
      <c r="A28" s="396"/>
      <c r="B28" s="111">
        <v>141</v>
      </c>
      <c r="C28" s="66">
        <f>VLOOKUP(B28,[1]список!Print_Area,3)</f>
        <v>10125033081</v>
      </c>
      <c r="D28" s="66" t="str">
        <f>VLOOKUP(B28,[1]список!Print_Area,2)</f>
        <v>ПРОДЧЕНКО Павел</v>
      </c>
      <c r="E28" s="67">
        <f>VLOOKUP(B28,[1]список!Print_Area,4)</f>
        <v>39126</v>
      </c>
      <c r="F28" s="68" t="str">
        <f>VLOOKUP(B28,[1]список!Print_Area,5)</f>
        <v>КМС</v>
      </c>
      <c r="G28" s="68" t="str">
        <f>VLOOKUP(B28,[1]список!Print_Area,6)</f>
        <v>Санкт-Петербург</v>
      </c>
      <c r="H28" s="259"/>
      <c r="I28" s="259"/>
      <c r="J28" s="256"/>
      <c r="K28" s="389"/>
      <c r="L28" s="399"/>
      <c r="M28" s="335"/>
    </row>
    <row r="29" spans="1:13" s="44" customFormat="1" ht="18" customHeight="1" x14ac:dyDescent="0.25">
      <c r="A29" s="401">
        <v>2</v>
      </c>
      <c r="B29" s="71">
        <v>152</v>
      </c>
      <c r="C29" s="66">
        <f>VLOOKUP(B29,[1]список!Print_Area,3)</f>
        <v>10092384194</v>
      </c>
      <c r="D29" s="66" t="str">
        <f>VLOOKUP(B29,[1]список!Print_Area,2)</f>
        <v>ТЛЮСТАНГЕЛОВ Даниил</v>
      </c>
      <c r="E29" s="67">
        <f>VLOOKUP(B29,[1]список!Print_Area,4)</f>
        <v>38721</v>
      </c>
      <c r="F29" s="68" t="str">
        <f>VLOOKUP(B29,[1]список!Print_Area,5)</f>
        <v>КМС</v>
      </c>
      <c r="G29" s="68" t="str">
        <f>VLOOKUP(B29,[1]список!Print_Area,6)</f>
        <v>Москва</v>
      </c>
      <c r="H29" s="258">
        <v>7.8295138888888891E-4</v>
      </c>
      <c r="I29" s="258">
        <v>1.487152777777778E-3</v>
      </c>
      <c r="J29" s="255">
        <v>2.2122453703703705E-3</v>
      </c>
      <c r="K29" s="387">
        <f>0.125001/(J29/1)</f>
        <v>56.504130000313907</v>
      </c>
      <c r="L29" s="397"/>
      <c r="M29" s="334" t="s">
        <v>68</v>
      </c>
    </row>
    <row r="30" spans="1:13" s="44" customFormat="1" ht="18" customHeight="1" x14ac:dyDescent="0.25">
      <c r="A30" s="401"/>
      <c r="B30" s="69">
        <v>149</v>
      </c>
      <c r="C30" s="66">
        <f>VLOOKUP(B30,[1]список!Print_Area,3)</f>
        <v>10100513000</v>
      </c>
      <c r="D30" s="66" t="str">
        <f>VLOOKUP(B30,[1]список!Print_Area,2)</f>
        <v>БОРТНИКОВ Георгий</v>
      </c>
      <c r="E30" s="67">
        <f>VLOOKUP(B30,[1]список!Print_Area,4)</f>
        <v>38944</v>
      </c>
      <c r="F30" s="68" t="str">
        <f>VLOOKUP(B30,[1]список!Print_Area,5)</f>
        <v>КМС</v>
      </c>
      <c r="G30" s="68" t="str">
        <f>VLOOKUP(B30,[1]список!Print_Area,6)</f>
        <v>Москва</v>
      </c>
      <c r="H30" s="390"/>
      <c r="I30" s="390"/>
      <c r="J30" s="386"/>
      <c r="K30" s="388"/>
      <c r="L30" s="398"/>
      <c r="M30" s="400"/>
    </row>
    <row r="31" spans="1:13" s="44" customFormat="1" ht="18" customHeight="1" x14ac:dyDescent="0.25">
      <c r="A31" s="401"/>
      <c r="B31" s="69">
        <v>155</v>
      </c>
      <c r="C31" s="66">
        <f>VLOOKUP(B31,[1]список!Print_Area,3)</f>
        <v>10113498771</v>
      </c>
      <c r="D31" s="66" t="str">
        <f>VLOOKUP(B31,[1]список!Print_Area,2)</f>
        <v>АВЕРИН Алексей</v>
      </c>
      <c r="E31" s="67">
        <f>VLOOKUP(B31,[1]список!Print_Area,4)</f>
        <v>38795</v>
      </c>
      <c r="F31" s="68" t="str">
        <f>VLOOKUP(B31,[1]список!Print_Area,5)</f>
        <v>КМС</v>
      </c>
      <c r="G31" s="68" t="str">
        <f>VLOOKUP(B31,[1]список!Print_Area,6)</f>
        <v>Москва</v>
      </c>
      <c r="H31" s="390"/>
      <c r="I31" s="390"/>
      <c r="J31" s="386"/>
      <c r="K31" s="388"/>
      <c r="L31" s="398"/>
      <c r="M31" s="400"/>
    </row>
    <row r="32" spans="1:13" s="59" customFormat="1" ht="18" customHeight="1" x14ac:dyDescent="0.25">
      <c r="A32" s="262"/>
      <c r="B32" s="71">
        <v>156</v>
      </c>
      <c r="C32" s="66">
        <f>VLOOKUP(B32,[1]список!Print_Area,3)</f>
        <v>10104125642</v>
      </c>
      <c r="D32" s="66" t="str">
        <f>VLOOKUP(B32,[1]список!Print_Area,2)</f>
        <v>СУЛТАНОВ Матвей</v>
      </c>
      <c r="E32" s="67">
        <f>VLOOKUP(B32,[1]список!Print_Area,4)</f>
        <v>39175</v>
      </c>
      <c r="F32" s="68" t="str">
        <f>VLOOKUP(B32,[1]список!Print_Area,5)</f>
        <v>КМС</v>
      </c>
      <c r="G32" s="68" t="str">
        <f>VLOOKUP(B32,[1]список!Print_Area,6)</f>
        <v>Москва</v>
      </c>
      <c r="H32" s="259"/>
      <c r="I32" s="259"/>
      <c r="J32" s="256"/>
      <c r="K32" s="389"/>
      <c r="L32" s="399"/>
      <c r="M32" s="335"/>
    </row>
    <row r="33" spans="1:29" s="44" customFormat="1" ht="18" customHeight="1" x14ac:dyDescent="0.25">
      <c r="A33" s="401">
        <v>3</v>
      </c>
      <c r="B33" s="69">
        <v>134</v>
      </c>
      <c r="C33" s="66">
        <f>VLOOKUP(B33,[1]список!Print_Area,3)</f>
        <v>10091970330</v>
      </c>
      <c r="D33" s="66" t="str">
        <f>VLOOKUP(B33,[1]список!Print_Area,2)</f>
        <v>КУЛАГИН Глеб</v>
      </c>
      <c r="E33" s="67">
        <f>VLOOKUP(B33,[1]список!Print_Area,4)</f>
        <v>39380</v>
      </c>
      <c r="F33" s="68" t="str">
        <f>VLOOKUP(B33,[1]список!Print_Area,5)</f>
        <v>КМС</v>
      </c>
      <c r="G33" s="68" t="str">
        <f>VLOOKUP(B33,[1]список!Print_Area,6)</f>
        <v>Омская обл.</v>
      </c>
      <c r="H33" s="258">
        <v>8.0078703703703703E-4</v>
      </c>
      <c r="I33" s="258">
        <v>1.5110648148148149E-3</v>
      </c>
      <c r="J33" s="109"/>
      <c r="K33" s="52"/>
      <c r="L33" s="397"/>
      <c r="M33" s="334" t="s">
        <v>46</v>
      </c>
    </row>
    <row r="34" spans="1:29" s="44" customFormat="1" ht="18" customHeight="1" x14ac:dyDescent="0.25">
      <c r="A34" s="401"/>
      <c r="B34" s="69">
        <v>131</v>
      </c>
      <c r="C34" s="66">
        <f>VLOOKUP(B34,[1]список!Print_Area,3)</f>
        <v>10091960832</v>
      </c>
      <c r="D34" s="66" t="str">
        <f>VLOOKUP(B34,[1]список!Print_Area,2)</f>
        <v>ХРИСТОЛЮБОВ Павел</v>
      </c>
      <c r="E34" s="67">
        <f>VLOOKUP(B34,[1]список!Print_Area,4)</f>
        <v>39392</v>
      </c>
      <c r="F34" s="68" t="str">
        <f>VLOOKUP(B34,[1]список!Print_Area,5)</f>
        <v>КМС</v>
      </c>
      <c r="G34" s="68" t="str">
        <f>VLOOKUP(B34,[1]список!Print_Area,6)</f>
        <v>Омская обл.</v>
      </c>
      <c r="H34" s="390"/>
      <c r="I34" s="390"/>
      <c r="J34" s="53"/>
      <c r="K34" s="54"/>
      <c r="L34" s="398"/>
      <c r="M34" s="400"/>
    </row>
    <row r="35" spans="1:29" s="44" customFormat="1" ht="18" customHeight="1" x14ac:dyDescent="0.25">
      <c r="A35" s="401"/>
      <c r="B35" s="69">
        <v>123</v>
      </c>
      <c r="C35" s="66">
        <f>VLOOKUP(B35,[1]список!Print_Area,3)</f>
        <v>10122875136</v>
      </c>
      <c r="D35" s="66" t="str">
        <f>VLOOKUP(B35,[1]список!Print_Area,2)</f>
        <v>ПУХОРЕВ Алексей</v>
      </c>
      <c r="E35" s="67">
        <f>VLOOKUP(B35,[1]список!Print_Area,4)</f>
        <v>38841</v>
      </c>
      <c r="F35" s="68" t="str">
        <f>VLOOKUP(B35,[1]список!Print_Area,5)</f>
        <v>КМС</v>
      </c>
      <c r="G35" s="68" t="s">
        <v>98</v>
      </c>
      <c r="H35" s="390"/>
      <c r="I35" s="390"/>
      <c r="J35" s="51"/>
      <c r="K35" s="54"/>
      <c r="L35" s="398"/>
      <c r="M35" s="400"/>
    </row>
    <row r="36" spans="1:29" s="44" customFormat="1" ht="18" customHeight="1" thickBot="1" x14ac:dyDescent="0.3">
      <c r="A36" s="401"/>
      <c r="B36" s="70">
        <v>133</v>
      </c>
      <c r="C36" s="63">
        <f>VLOOKUP(B36,[1]список!Print_Area,3)</f>
        <v>10084268530</v>
      </c>
      <c r="D36" s="63" t="str">
        <f>VLOOKUP(B36,[1]список!Print_Area,2)</f>
        <v>ПРИДАТЧЕНКО Егор</v>
      </c>
      <c r="E36" s="64">
        <f>VLOOKUP(B36,[1]список!Print_Area,4)</f>
        <v>38954</v>
      </c>
      <c r="F36" s="65" t="str">
        <f>VLOOKUP(B36,[1]список!Print_Area,5)</f>
        <v>МС</v>
      </c>
      <c r="G36" s="65" t="str">
        <f>VLOOKUP(B36,[1]список!Print_Area,6)</f>
        <v>Омская обл.</v>
      </c>
      <c r="H36" s="390"/>
      <c r="I36" s="390"/>
      <c r="J36" s="51"/>
      <c r="K36" s="54"/>
      <c r="L36" s="398"/>
      <c r="M36" s="400"/>
    </row>
    <row r="37" spans="1:29" s="44" customFormat="1" ht="18" customHeight="1" x14ac:dyDescent="0.25">
      <c r="A37" s="262"/>
      <c r="B37" s="71">
        <v>128</v>
      </c>
      <c r="C37" s="66">
        <f>VLOOKUP(B37,[1]список!Print_Area,3)</f>
        <v>10113019835</v>
      </c>
      <c r="D37" s="66" t="str">
        <f>VLOOKUP(B37,[1]список!Print_Area,2)</f>
        <v>БЕЛОУСОВ Иван</v>
      </c>
      <c r="E37" s="67">
        <f>VLOOKUP(B37,[1]список!Print_Area,4)</f>
        <v>39235</v>
      </c>
      <c r="F37" s="68" t="str">
        <f>VLOOKUP(B37,[1]список!Print_Area,5)</f>
        <v>КМС</v>
      </c>
      <c r="G37" s="68" t="str">
        <f>VLOOKUP(B37,[1]список!Print_Area,6)</f>
        <v>Омская обл.</v>
      </c>
      <c r="H37" s="259"/>
      <c r="I37" s="259"/>
      <c r="J37" s="112"/>
      <c r="K37" s="58"/>
      <c r="L37" s="399"/>
      <c r="M37" s="335"/>
    </row>
    <row r="38" spans="1:29" s="44" customFormat="1" ht="18" customHeight="1" x14ac:dyDescent="0.25">
      <c r="A38" s="411">
        <v>4</v>
      </c>
      <c r="B38" s="69">
        <v>132</v>
      </c>
      <c r="C38" s="66">
        <f>VLOOKUP(B38,[1]список!Print_Area,3)</f>
        <v>10084385132</v>
      </c>
      <c r="D38" s="66" t="str">
        <f>VLOOKUP(B38,[1]список!Print_Area,2)</f>
        <v>ШКРЯБИН Арсен</v>
      </c>
      <c r="E38" s="67">
        <f>VLOOKUP(B38,[1]список!Print_Area,4)</f>
        <v>39069</v>
      </c>
      <c r="F38" s="68" t="str">
        <f>VLOOKUP(B38,[1]список!Print_Area,5)</f>
        <v>КМС</v>
      </c>
      <c r="G38" s="68" t="str">
        <f>VLOOKUP(B38,[1]список!Print_Area,6)</f>
        <v>Омская обл.</v>
      </c>
      <c r="H38" s="258">
        <v>8.1334490740740727E-4</v>
      </c>
      <c r="I38" s="258">
        <v>1.6115277777777777E-3</v>
      </c>
      <c r="J38" s="109"/>
      <c r="K38" s="52"/>
      <c r="L38" s="397"/>
      <c r="M38" s="334" t="s">
        <v>46</v>
      </c>
    </row>
    <row r="39" spans="1:29" s="44" customFormat="1" ht="18" customHeight="1" x14ac:dyDescent="0.25">
      <c r="A39" s="395"/>
      <c r="B39" s="69">
        <v>130</v>
      </c>
      <c r="C39" s="66">
        <f>VLOOKUP(B39,[1]список!Print_Area,3)</f>
        <v>10092399150</v>
      </c>
      <c r="D39" s="66" t="str">
        <f>VLOOKUP(B39,[1]список!Print_Area,2)</f>
        <v>ПРИДАТЧЕНКО Роман</v>
      </c>
      <c r="E39" s="67">
        <f>VLOOKUP(B39,[1]список!Print_Area,4)</f>
        <v>39409</v>
      </c>
      <c r="F39" s="68" t="str">
        <f>VLOOKUP(B39,[1]список!Print_Area,5)</f>
        <v>КМС</v>
      </c>
      <c r="G39" s="68" t="str">
        <f>VLOOKUP(B39,[1]список!Print_Area,6)</f>
        <v>Омская обл.</v>
      </c>
      <c r="H39" s="390"/>
      <c r="I39" s="390"/>
      <c r="J39" s="53"/>
      <c r="K39" s="54"/>
      <c r="L39" s="398"/>
      <c r="M39" s="400"/>
    </row>
    <row r="40" spans="1:29" s="44" customFormat="1" ht="18" customHeight="1" x14ac:dyDescent="0.25">
      <c r="A40" s="395"/>
      <c r="B40" s="69">
        <v>124</v>
      </c>
      <c r="C40" s="66">
        <f>VLOOKUP(B40,[1]список!Print_Area,3)</f>
        <v>10092426331</v>
      </c>
      <c r="D40" s="66" t="str">
        <f>VLOOKUP(B40,[1]список!Print_Area,2)</f>
        <v>САННИКОВ Евгений</v>
      </c>
      <c r="E40" s="67">
        <f>VLOOKUP(B40,[1]список!Print_Area,4)</f>
        <v>38756</v>
      </c>
      <c r="F40" s="68" t="str">
        <f>VLOOKUP(B40,[1]список!Print_Area,5)</f>
        <v>КМС</v>
      </c>
      <c r="G40" s="68" t="str">
        <f>VLOOKUP(B40,[1]список!Print_Area,6)</f>
        <v>Омская обл.</v>
      </c>
      <c r="H40" s="390"/>
      <c r="I40" s="390"/>
      <c r="J40" s="51"/>
      <c r="K40" s="54"/>
      <c r="L40" s="398"/>
      <c r="M40" s="400"/>
    </row>
    <row r="41" spans="1:29" s="83" customFormat="1" ht="18" customHeight="1" thickBot="1" x14ac:dyDescent="0.3">
      <c r="A41" s="412"/>
      <c r="B41" s="113">
        <v>160</v>
      </c>
      <c r="C41" s="114">
        <f>VLOOKUP(B41,[1]список!Print_Area,3)</f>
        <v>10130334133</v>
      </c>
      <c r="D41" s="114" t="str">
        <f>VLOOKUP(B41,[1]список!Print_Area,2)</f>
        <v>ГАСПАРЯН Артур</v>
      </c>
      <c r="E41" s="115">
        <f>VLOOKUP(B41,[1]список!Print_Area,4)</f>
        <v>39077</v>
      </c>
      <c r="F41" s="116" t="str">
        <f>VLOOKUP(B41,[1]список!Print_Area,5)</f>
        <v>1 СР</v>
      </c>
      <c r="G41" s="116" t="str">
        <f>VLOOKUP(B41,[1]список!Print_Area,6)</f>
        <v>Омская обл.</v>
      </c>
      <c r="H41" s="313"/>
      <c r="I41" s="313"/>
      <c r="J41" s="117"/>
      <c r="K41" s="118"/>
      <c r="L41" s="413"/>
      <c r="M41" s="414"/>
    </row>
    <row r="42" spans="1:29" ht="15" thickTop="1" x14ac:dyDescent="0.25">
      <c r="A42" s="402" t="s">
        <v>47</v>
      </c>
      <c r="B42" s="403"/>
      <c r="C42" s="403"/>
      <c r="D42" s="403"/>
      <c r="E42" s="403"/>
      <c r="F42" s="403"/>
      <c r="G42" s="404"/>
      <c r="H42" s="405" t="s">
        <v>48</v>
      </c>
      <c r="I42" s="403"/>
      <c r="J42" s="403"/>
      <c r="K42" s="403"/>
      <c r="L42" s="403"/>
      <c r="M42" s="406"/>
    </row>
    <row r="43" spans="1:29" ht="14.5" x14ac:dyDescent="0.25">
      <c r="A43" s="84" t="s">
        <v>49</v>
      </c>
      <c r="B43" s="85"/>
      <c r="C43" s="85"/>
      <c r="D43" s="85"/>
      <c r="E43" s="85"/>
      <c r="F43" s="85"/>
      <c r="G43" s="86" t="s">
        <v>50</v>
      </c>
      <c r="H43" s="87">
        <v>3</v>
      </c>
      <c r="I43" s="88"/>
      <c r="J43" s="88"/>
      <c r="K43" s="88"/>
      <c r="L43" s="89" t="s">
        <v>51</v>
      </c>
      <c r="M43" s="90">
        <f>COUNTIF(F15:F41,"ЗМС")</f>
        <v>0</v>
      </c>
    </row>
    <row r="44" spans="1:29" ht="14.5" x14ac:dyDescent="0.25">
      <c r="A44" s="84" t="s">
        <v>52</v>
      </c>
      <c r="B44" s="91"/>
      <c r="C44" s="91"/>
      <c r="D44" s="91"/>
      <c r="E44" s="91"/>
      <c r="F44" s="91"/>
      <c r="G44" s="86" t="s">
        <v>53</v>
      </c>
      <c r="H44" s="92">
        <f>H45+H49</f>
        <v>4</v>
      </c>
      <c r="I44" s="93"/>
      <c r="J44" s="93"/>
      <c r="K44" s="93"/>
      <c r="L44" s="89" t="s">
        <v>54</v>
      </c>
      <c r="M44" s="90">
        <f>COUNTIF(F15:F41,"МСМК")</f>
        <v>0</v>
      </c>
    </row>
    <row r="45" spans="1:29" ht="14.5" x14ac:dyDescent="0.25">
      <c r="A45" s="84"/>
      <c r="B45" s="91"/>
      <c r="C45" s="91"/>
      <c r="D45" s="91"/>
      <c r="E45" s="91"/>
      <c r="F45" s="91"/>
      <c r="G45" s="86" t="s">
        <v>55</v>
      </c>
      <c r="H45" s="92">
        <f>COUNT(A24:A41)</f>
        <v>4</v>
      </c>
      <c r="I45" s="93"/>
      <c r="J45" s="93"/>
      <c r="K45" s="93"/>
      <c r="L45" s="89" t="s">
        <v>56</v>
      </c>
      <c r="M45" s="90">
        <f>COUNTIF(F15:F41,"МС")</f>
        <v>1</v>
      </c>
    </row>
    <row r="46" spans="1:29" ht="14.5" x14ac:dyDescent="0.25">
      <c r="A46" s="84"/>
      <c r="B46" s="91"/>
      <c r="C46" s="91"/>
      <c r="D46" s="91"/>
      <c r="E46" s="91"/>
      <c r="F46" s="91"/>
      <c r="G46" s="86" t="s">
        <v>57</v>
      </c>
      <c r="H46" s="92">
        <f>COUNT(A15:A41)</f>
        <v>4</v>
      </c>
      <c r="I46" s="93"/>
      <c r="J46" s="93"/>
      <c r="K46" s="93"/>
      <c r="L46" s="89" t="s">
        <v>58</v>
      </c>
      <c r="M46" s="90">
        <f>COUNTIF(F15:F41,"КМС")</f>
        <v>16</v>
      </c>
    </row>
    <row r="47" spans="1:29" ht="14.5" x14ac:dyDescent="0.25">
      <c r="A47" s="84"/>
      <c r="B47" s="91"/>
      <c r="C47" s="91"/>
      <c r="D47" s="91"/>
      <c r="E47" s="91"/>
      <c r="F47" s="91"/>
      <c r="G47" s="86" t="s">
        <v>59</v>
      </c>
      <c r="H47" s="92">
        <f>COUNTIF(A15:A41,"НФ")</f>
        <v>0</v>
      </c>
      <c r="I47" s="93"/>
      <c r="J47" s="93"/>
      <c r="K47" s="93"/>
      <c r="L47" s="89" t="s">
        <v>60</v>
      </c>
      <c r="M47" s="90">
        <f>COUNTIF(F15:F41,"1 СР")</f>
        <v>1</v>
      </c>
    </row>
    <row r="48" spans="1:29" ht="14.5" x14ac:dyDescent="0.25">
      <c r="A48" s="94"/>
      <c r="B48" s="85"/>
      <c r="C48" s="85"/>
      <c r="D48" s="85"/>
      <c r="E48" s="85"/>
      <c r="F48" s="85"/>
      <c r="G48" s="86" t="s">
        <v>61</v>
      </c>
      <c r="H48" s="92">
        <f>COUNTIF(A15:A41,"НФ")</f>
        <v>0</v>
      </c>
      <c r="I48" s="88"/>
      <c r="J48" s="88"/>
      <c r="K48" s="88"/>
      <c r="L48" s="89" t="s">
        <v>62</v>
      </c>
      <c r="M48" s="90">
        <f>COUNTIF(F15:F41,"2 СР")</f>
        <v>0</v>
      </c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</row>
    <row r="49" spans="1:29" ht="14.5" x14ac:dyDescent="0.25">
      <c r="A49" s="94"/>
      <c r="B49" s="91"/>
      <c r="C49" s="91"/>
      <c r="D49" s="91"/>
      <c r="E49" s="91"/>
      <c r="F49" s="91"/>
      <c r="G49" s="86" t="s">
        <v>63</v>
      </c>
      <c r="H49" s="92">
        <f>COUNTIF(A15:A41,"НФ")</f>
        <v>0</v>
      </c>
      <c r="I49" s="93"/>
      <c r="J49" s="93"/>
      <c r="K49" s="93"/>
      <c r="L49" s="89" t="s">
        <v>64</v>
      </c>
      <c r="M49" s="90">
        <f>COUNTIF(F15:F41,"3 СР")</f>
        <v>0</v>
      </c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</row>
    <row r="50" spans="1:29" ht="14.5" x14ac:dyDescent="0.25">
      <c r="A50" s="94"/>
      <c r="B50" s="91"/>
      <c r="C50" s="91"/>
      <c r="D50" s="91"/>
      <c r="E50" s="91"/>
      <c r="F50" s="91"/>
      <c r="G50" s="86"/>
      <c r="H50" s="92"/>
      <c r="I50" s="93"/>
      <c r="J50" s="93"/>
      <c r="K50" s="93"/>
      <c r="L50" s="89"/>
      <c r="M50" s="90"/>
    </row>
    <row r="51" spans="1:29" ht="15.5" x14ac:dyDescent="0.25">
      <c r="A51" s="300" t="str">
        <f>A17</f>
        <v>ТЕХНИЧЕСКИЙ ДЕЛЕГАТ ФВСР:</v>
      </c>
      <c r="B51" s="301"/>
      <c r="C51" s="301"/>
      <c r="D51" s="301"/>
      <c r="E51" s="96"/>
      <c r="F51" s="301" t="str">
        <f>A18</f>
        <v>ГЛАВНЫЙ СУДЬЯ:</v>
      </c>
      <c r="G51" s="301"/>
      <c r="H51" s="301" t="str">
        <f>A19</f>
        <v>ГЛАВНЫЙ СЕКРЕТАРЬ:</v>
      </c>
      <c r="I51" s="301"/>
      <c r="J51" s="301"/>
      <c r="K51" s="301" t="str">
        <f>A20</f>
        <v>СУДЬЯ НА ФИНИШЕ:</v>
      </c>
      <c r="L51" s="301"/>
      <c r="M51" s="302"/>
    </row>
    <row r="52" spans="1:29" x14ac:dyDescent="0.25">
      <c r="A52" s="306"/>
      <c r="B52" s="307"/>
      <c r="C52" s="307"/>
      <c r="D52" s="307"/>
      <c r="E52" s="307"/>
      <c r="F52" s="308"/>
      <c r="G52" s="308"/>
      <c r="H52" s="308"/>
      <c r="I52" s="308"/>
      <c r="J52" s="97"/>
      <c r="K52" s="97"/>
      <c r="L52" s="97"/>
      <c r="M52" s="98"/>
    </row>
    <row r="53" spans="1:29" x14ac:dyDescent="0.25">
      <c r="A53" s="99"/>
      <c r="D53" s="100"/>
      <c r="E53" s="100"/>
      <c r="F53" s="100"/>
      <c r="G53" s="100"/>
      <c r="H53" s="100"/>
      <c r="I53" s="100"/>
      <c r="M53" s="101"/>
    </row>
    <row r="54" spans="1:29" x14ac:dyDescent="0.25">
      <c r="A54" s="306"/>
      <c r="B54" s="307"/>
      <c r="C54" s="307"/>
      <c r="D54" s="307"/>
      <c r="E54" s="307"/>
      <c r="F54" s="307"/>
      <c r="G54" s="307"/>
      <c r="H54" s="307"/>
      <c r="I54" s="307"/>
      <c r="M54" s="101"/>
    </row>
    <row r="55" spans="1:29" x14ac:dyDescent="0.25">
      <c r="A55" s="407"/>
      <c r="B55" s="408"/>
      <c r="C55" s="408"/>
      <c r="D55" s="408"/>
      <c r="E55" s="408"/>
      <c r="F55" s="409"/>
      <c r="G55" s="409"/>
      <c r="H55" s="409"/>
      <c r="I55" s="409"/>
      <c r="J55" s="105"/>
      <c r="K55" s="105"/>
      <c r="L55" s="105"/>
      <c r="M55" s="106"/>
    </row>
    <row r="56" spans="1:29" ht="16" thickBot="1" x14ac:dyDescent="0.3">
      <c r="A56" s="303" t="str">
        <f>G17</f>
        <v xml:space="preserve">ДЕНИСЕНКО С.А. (г. МОСКВА) </v>
      </c>
      <c r="B56" s="304"/>
      <c r="C56" s="304"/>
      <c r="D56" s="304"/>
      <c r="E56" s="107"/>
      <c r="F56" s="304" t="str">
        <f>G18</f>
        <v xml:space="preserve">САВИЦКИЙ К.Н. (ВК, г. НОВОСИБИРСК) </v>
      </c>
      <c r="G56" s="304"/>
      <c r="H56" s="304" t="str">
        <f>G19</f>
        <v>СЛАБКОВСКАЯ В.Н. ( ВК, г. ОМСК)</v>
      </c>
      <c r="I56" s="304"/>
      <c r="J56" s="304"/>
      <c r="K56" s="304" t="str">
        <f>G20</f>
        <v xml:space="preserve">СТАРЧЕНКОВ С.А. (ВК, г. ОМСК) </v>
      </c>
      <c r="L56" s="304"/>
      <c r="M56" s="305"/>
    </row>
    <row r="57" spans="1:29" ht="13.5" thickTop="1" x14ac:dyDescent="0.25"/>
  </sheetData>
  <mergeCells count="64">
    <mergeCell ref="A56:D56"/>
    <mergeCell ref="F56:G56"/>
    <mergeCell ref="H56:J56"/>
    <mergeCell ref="K56:M56"/>
    <mergeCell ref="A52:E52"/>
    <mergeCell ref="F52:I52"/>
    <mergeCell ref="A54:E54"/>
    <mergeCell ref="F54:I54"/>
    <mergeCell ref="A55:E55"/>
    <mergeCell ref="F55:I55"/>
    <mergeCell ref="A42:G42"/>
    <mergeCell ref="H42:M42"/>
    <mergeCell ref="A51:D51"/>
    <mergeCell ref="F51:G51"/>
    <mergeCell ref="H51:J51"/>
    <mergeCell ref="K51:M51"/>
    <mergeCell ref="A33:A37"/>
    <mergeCell ref="L33:L37"/>
    <mergeCell ref="M33:M37"/>
    <mergeCell ref="A38:A41"/>
    <mergeCell ref="L38:L41"/>
    <mergeCell ref="M38:M41"/>
    <mergeCell ref="H38:H41"/>
    <mergeCell ref="I38:I41"/>
    <mergeCell ref="H33:H37"/>
    <mergeCell ref="I33:I37"/>
    <mergeCell ref="A24:A28"/>
    <mergeCell ref="L24:L28"/>
    <mergeCell ref="M24:M28"/>
    <mergeCell ref="A29:A32"/>
    <mergeCell ref="L29:L32"/>
    <mergeCell ref="M29:M32"/>
    <mergeCell ref="H24:H28"/>
    <mergeCell ref="H29:H32"/>
    <mergeCell ref="I24:I28"/>
    <mergeCell ref="J24:J28"/>
    <mergeCell ref="K24:K28"/>
    <mergeCell ref="I29:I32"/>
    <mergeCell ref="J29:J32"/>
    <mergeCell ref="K29:K32"/>
    <mergeCell ref="M22:M23"/>
    <mergeCell ref="A22:A23"/>
    <mergeCell ref="B22:B23"/>
    <mergeCell ref="C22:C23"/>
    <mergeCell ref="D22:D23"/>
    <mergeCell ref="E22:E23"/>
    <mergeCell ref="F22:F23"/>
    <mergeCell ref="G22:G23"/>
    <mergeCell ref="H22:I22"/>
    <mergeCell ref="J22:J23"/>
    <mergeCell ref="K22:K23"/>
    <mergeCell ref="L22:L23"/>
    <mergeCell ref="A16:G16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1:M11"/>
    <mergeCell ref="A12:M12"/>
  </mergeCells>
  <pageMargins left="0.23622047244094491" right="0.23622047244094491" top="0.74803149606299213" bottom="0.74803149606299213" header="0.31496062992125984" footer="0.31496062992125984"/>
  <pageSetup paperSize="9" scale="5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4E742-2FDF-43B6-A5CB-2B11B8E56966}">
  <sheetPr>
    <tabColor rgb="FFFFC000"/>
  </sheetPr>
  <dimension ref="A1:AC57"/>
  <sheetViews>
    <sheetView view="pageBreakPreview" topLeftCell="A31" zoomScale="80" zoomScaleNormal="100" zoomScaleSheetLayoutView="80" workbookViewId="0">
      <selection activeCell="L16" sqref="L1:L1048576"/>
    </sheetView>
  </sheetViews>
  <sheetFormatPr defaultColWidth="9.1796875" defaultRowHeight="13" x14ac:dyDescent="0.25"/>
  <cols>
    <col min="1" max="1" width="7" style="1" customWidth="1"/>
    <col min="2" max="2" width="7.7265625" style="100" customWidth="1"/>
    <col min="3" max="3" width="13.7265625" style="100" customWidth="1"/>
    <col min="4" max="4" width="29.453125" style="1" customWidth="1"/>
    <col min="5" max="5" width="11.6328125" style="1" customWidth="1"/>
    <col min="6" max="6" width="8.1796875" style="1" customWidth="1"/>
    <col min="7" max="7" width="33.1796875" style="1" customWidth="1"/>
    <col min="8" max="8" width="11.08984375" style="1" customWidth="1"/>
    <col min="9" max="9" width="11" style="1" customWidth="1"/>
    <col min="10" max="10" width="11.26953125" style="1" bestFit="1" customWidth="1"/>
    <col min="11" max="11" width="10.453125" style="1" customWidth="1"/>
    <col min="12" max="12" width="10.54296875" style="1" customWidth="1"/>
    <col min="13" max="13" width="15.81640625" style="1" customWidth="1"/>
    <col min="14" max="16384" width="9.1796875" style="1"/>
  </cols>
  <sheetData>
    <row r="1" spans="1:13" ht="18.5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8.5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8.5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8.5" x14ac:dyDescent="0.25">
      <c r="A4" s="270" t="s">
        <v>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</row>
    <row r="5" spans="1:13" ht="18.5" x14ac:dyDescent="0.25">
      <c r="A5" s="270" t="s">
        <v>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ht="14.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3" customFormat="1" ht="28.5" x14ac:dyDescent="0.25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</row>
    <row r="8" spans="1:13" s="3" customFormat="1" ht="21.5" thickBot="1" x14ac:dyDescent="0.3">
      <c r="A8" s="272" t="s">
        <v>6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3" s="3" customFormat="1" ht="21.5" hidden="1" thickBot="1" x14ac:dyDescent="0.3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</row>
    <row r="10" spans="1:13" ht="19" thickTop="1" x14ac:dyDescent="0.25">
      <c r="A10" s="273" t="s">
        <v>100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5"/>
    </row>
    <row r="11" spans="1:13" ht="18.5" x14ac:dyDescent="0.25">
      <c r="A11" s="276" t="s">
        <v>7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8"/>
    </row>
    <row r="12" spans="1:13" ht="18.5" x14ac:dyDescent="0.25">
      <c r="A12" s="276" t="s">
        <v>65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8"/>
    </row>
    <row r="13" spans="1:13" ht="2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4.5" x14ac:dyDescent="0.3">
      <c r="A14" s="7" t="s">
        <v>9</v>
      </c>
      <c r="B14" s="8"/>
      <c r="C14" s="8"/>
      <c r="D14" s="9"/>
      <c r="E14" s="10"/>
      <c r="F14" s="10"/>
      <c r="G14" s="11" t="s">
        <v>66</v>
      </c>
      <c r="H14" s="12"/>
      <c r="I14" s="12"/>
      <c r="J14" s="12"/>
      <c r="K14" s="13"/>
      <c r="L14" s="14"/>
      <c r="M14" s="15" t="s">
        <v>11</v>
      </c>
    </row>
    <row r="15" spans="1:13" ht="14.5" x14ac:dyDescent="0.25">
      <c r="A15" s="16" t="s">
        <v>12</v>
      </c>
      <c r="B15" s="17"/>
      <c r="C15" s="17"/>
      <c r="D15" s="18"/>
      <c r="E15" s="18"/>
      <c r="F15" s="18"/>
      <c r="G15" s="19" t="s">
        <v>67</v>
      </c>
      <c r="H15" s="20"/>
      <c r="I15" s="20"/>
      <c r="J15" s="20"/>
      <c r="K15" s="21"/>
      <c r="L15" s="22"/>
      <c r="M15" s="15" t="s">
        <v>14</v>
      </c>
    </row>
    <row r="16" spans="1:13" ht="14.5" x14ac:dyDescent="0.25">
      <c r="A16" s="267" t="s">
        <v>15</v>
      </c>
      <c r="B16" s="268"/>
      <c r="C16" s="268"/>
      <c r="D16" s="268"/>
      <c r="E16" s="268"/>
      <c r="F16" s="268"/>
      <c r="G16" s="269"/>
      <c r="H16" s="23" t="s">
        <v>16</v>
      </c>
      <c r="I16" s="24"/>
      <c r="J16" s="24"/>
      <c r="K16" s="24"/>
      <c r="L16" s="24"/>
      <c r="M16" s="25"/>
    </row>
    <row r="17" spans="1:13" ht="14.5" x14ac:dyDescent="0.35">
      <c r="A17" s="26" t="s">
        <v>17</v>
      </c>
      <c r="B17" s="27"/>
      <c r="C17" s="27"/>
      <c r="D17" s="28"/>
      <c r="E17" s="29"/>
      <c r="F17" s="28"/>
      <c r="G17" s="30" t="s">
        <v>18</v>
      </c>
      <c r="H17" s="31" t="s">
        <v>19</v>
      </c>
      <c r="I17" s="29"/>
      <c r="J17" s="32"/>
      <c r="K17" s="32"/>
      <c r="L17" s="33"/>
      <c r="M17" s="34" t="s">
        <v>20</v>
      </c>
    </row>
    <row r="18" spans="1:13" ht="14.5" x14ac:dyDescent="0.35">
      <c r="A18" s="26" t="s">
        <v>21</v>
      </c>
      <c r="B18" s="27"/>
      <c r="C18" s="27"/>
      <c r="D18" s="32"/>
      <c r="E18" s="29"/>
      <c r="F18" s="28"/>
      <c r="G18" s="30" t="s">
        <v>22</v>
      </c>
      <c r="H18" s="31" t="s">
        <v>23</v>
      </c>
      <c r="I18" s="29"/>
      <c r="J18" s="32"/>
      <c r="K18" s="32"/>
      <c r="L18" s="33"/>
      <c r="M18" s="34" t="s">
        <v>24</v>
      </c>
    </row>
    <row r="19" spans="1:13" ht="14.5" x14ac:dyDescent="0.25">
      <c r="A19" s="26" t="s">
        <v>25</v>
      </c>
      <c r="B19" s="27"/>
      <c r="C19" s="27"/>
      <c r="D19" s="32"/>
      <c r="E19" s="29"/>
      <c r="F19" s="28"/>
      <c r="G19" s="35" t="s">
        <v>26</v>
      </c>
      <c r="H19" s="36" t="s">
        <v>27</v>
      </c>
      <c r="I19" s="29"/>
      <c r="J19" s="32"/>
      <c r="K19" s="32"/>
      <c r="L19" s="33"/>
      <c r="M19" s="37" t="s">
        <v>28</v>
      </c>
    </row>
    <row r="20" spans="1:13" ht="15" thickBot="1" x14ac:dyDescent="0.4">
      <c r="A20" s="26" t="s">
        <v>29</v>
      </c>
      <c r="B20" s="38"/>
      <c r="C20" s="38"/>
      <c r="D20" s="39"/>
      <c r="E20" s="39"/>
      <c r="F20" s="39"/>
      <c r="G20" s="30" t="s">
        <v>30</v>
      </c>
      <c r="H20" s="36" t="s">
        <v>31</v>
      </c>
      <c r="I20" s="29"/>
      <c r="J20" s="32"/>
      <c r="K20" s="32"/>
      <c r="L20" s="33"/>
      <c r="M20" s="37">
        <v>12</v>
      </c>
    </row>
    <row r="21" spans="1:13" ht="14" thickTop="1" thickBot="1" x14ac:dyDescent="0.3">
      <c r="A21" s="40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3"/>
    </row>
    <row r="22" spans="1:13" s="44" customFormat="1" ht="19.5" customHeight="1" thickTop="1" x14ac:dyDescent="0.25">
      <c r="A22" s="281" t="s">
        <v>32</v>
      </c>
      <c r="B22" s="283" t="s">
        <v>33</v>
      </c>
      <c r="C22" s="283" t="s">
        <v>34</v>
      </c>
      <c r="D22" s="283" t="s">
        <v>35</v>
      </c>
      <c r="E22" s="283" t="s">
        <v>36</v>
      </c>
      <c r="F22" s="283" t="s">
        <v>37</v>
      </c>
      <c r="G22" s="285" t="s">
        <v>38</v>
      </c>
      <c r="H22" s="392" t="s">
        <v>39</v>
      </c>
      <c r="I22" s="393"/>
      <c r="J22" s="285" t="s">
        <v>40</v>
      </c>
      <c r="K22" s="283" t="s">
        <v>41</v>
      </c>
      <c r="L22" s="289" t="s">
        <v>42</v>
      </c>
      <c r="M22" s="279" t="s">
        <v>43</v>
      </c>
    </row>
    <row r="23" spans="1:13" s="44" customFormat="1" ht="13.5" thickBot="1" x14ac:dyDescent="0.3">
      <c r="A23" s="282"/>
      <c r="B23" s="284"/>
      <c r="C23" s="284"/>
      <c r="D23" s="284"/>
      <c r="E23" s="284"/>
      <c r="F23" s="284"/>
      <c r="G23" s="286"/>
      <c r="H23" s="45" t="s">
        <v>44</v>
      </c>
      <c r="I23" s="45" t="s">
        <v>45</v>
      </c>
      <c r="J23" s="286"/>
      <c r="K23" s="284"/>
      <c r="L23" s="290"/>
      <c r="M23" s="280"/>
    </row>
    <row r="24" spans="1:13" s="44" customFormat="1" ht="18" customHeight="1" thickTop="1" x14ac:dyDescent="0.25">
      <c r="A24" s="394">
        <v>1</v>
      </c>
      <c r="B24" s="46">
        <v>59</v>
      </c>
      <c r="C24" s="66">
        <f>VLOOKUP(B24,[1]список!Print_Area,3)</f>
        <v>10079777026</v>
      </c>
      <c r="D24" s="66" t="str">
        <f>VLOOKUP(B24,[1]список!Print_Area,2)</f>
        <v>САМСОНОВА Анастасия</v>
      </c>
      <c r="E24" s="67">
        <f>VLOOKUP(B24,[1]список!Print_Area,4)</f>
        <v>38050</v>
      </c>
      <c r="F24" s="68" t="str">
        <f>VLOOKUP(B24,[1]список!Print_Area,5)</f>
        <v>МС</v>
      </c>
      <c r="G24" s="68" t="str">
        <f>VLOOKUP(B24,[1]список!Print_Area,6)</f>
        <v>Санкт-Петербург</v>
      </c>
      <c r="H24" s="260">
        <v>8.3877314814814806E-4</v>
      </c>
      <c r="I24" s="260">
        <v>1.6176157407407406E-3</v>
      </c>
      <c r="J24" s="51"/>
      <c r="K24" s="52"/>
      <c r="L24" s="397"/>
      <c r="M24" s="410" t="s">
        <v>46</v>
      </c>
    </row>
    <row r="25" spans="1:13" s="44" customFormat="1" ht="18" customHeight="1" x14ac:dyDescent="0.25">
      <c r="A25" s="395"/>
      <c r="B25" s="46">
        <v>60</v>
      </c>
      <c r="C25" s="66">
        <f>VLOOKUP(B25,[1]список!Print_Area,3)</f>
        <v>10088344146</v>
      </c>
      <c r="D25" s="66" t="str">
        <f>VLOOKUP(B25,[1]список!Print_Area,2)</f>
        <v>МУЧКАЕВА Людмила</v>
      </c>
      <c r="E25" s="67">
        <f>VLOOKUP(B25,[1]список!Print_Area,4)</f>
        <v>38624</v>
      </c>
      <c r="F25" s="68" t="str">
        <f>VLOOKUP(B25,[1]список!Print_Area,5)</f>
        <v>МС</v>
      </c>
      <c r="G25" s="68" t="str">
        <f>VLOOKUP(B25,[1]список!Print_Area,6)</f>
        <v>Санкт-Петербург</v>
      </c>
      <c r="H25" s="390"/>
      <c r="I25" s="390"/>
      <c r="J25" s="53"/>
      <c r="K25" s="54"/>
      <c r="L25" s="398"/>
      <c r="M25" s="400"/>
    </row>
    <row r="26" spans="1:13" s="44" customFormat="1" ht="18" customHeight="1" x14ac:dyDescent="0.25">
      <c r="A26" s="395"/>
      <c r="B26" s="46">
        <v>102</v>
      </c>
      <c r="C26" s="66">
        <f>VLOOKUP(B26,[1]список!Print_Area,3)</f>
        <v>10093069258</v>
      </c>
      <c r="D26" s="66" t="str">
        <f>VLOOKUP(B26,[1]список!Print_Area,2)</f>
        <v>БОГДАНОВА Алена</v>
      </c>
      <c r="E26" s="67">
        <f>VLOOKUP(B26,[1]список!Print_Area,4)</f>
        <v>38836</v>
      </c>
      <c r="F26" s="68" t="str">
        <f>VLOOKUP(B26,[1]список!Print_Area,5)</f>
        <v>КМС</v>
      </c>
      <c r="G26" s="68" t="str">
        <f>VLOOKUP(B26,[1]список!Print_Area,6)</f>
        <v>Санкт-Петербург</v>
      </c>
      <c r="H26" s="390"/>
      <c r="I26" s="390"/>
      <c r="J26" s="53"/>
      <c r="K26" s="54"/>
      <c r="L26" s="398"/>
      <c r="M26" s="400"/>
    </row>
    <row r="27" spans="1:13" s="44" customFormat="1" ht="18" customHeight="1" x14ac:dyDescent="0.25">
      <c r="A27" s="396"/>
      <c r="B27" s="46">
        <v>71</v>
      </c>
      <c r="C27" s="66">
        <f>VLOOKUP(B27,[1]список!Print_Area,3)</f>
        <v>10091170179</v>
      </c>
      <c r="D27" s="66" t="str">
        <f>VLOOKUP(B27,[1]список!Print_Area,2)</f>
        <v>МАЛЬКОВА Татьяна</v>
      </c>
      <c r="E27" s="67">
        <f>VLOOKUP(B27,[1]список!Print_Area,4)</f>
        <v>38712</v>
      </c>
      <c r="F27" s="68" t="str">
        <f>VLOOKUP(B27,[1]список!Print_Area,5)</f>
        <v>МС</v>
      </c>
      <c r="G27" s="68" t="str">
        <f>VLOOKUP(B27,[1]список!Print_Area,6)</f>
        <v>Москва</v>
      </c>
      <c r="H27" s="259"/>
      <c r="I27" s="259"/>
      <c r="J27" s="57"/>
      <c r="K27" s="58"/>
      <c r="L27" s="398"/>
      <c r="M27" s="335"/>
    </row>
    <row r="28" spans="1:13" s="44" customFormat="1" ht="18" customHeight="1" x14ac:dyDescent="0.25">
      <c r="A28" s="261">
        <v>2</v>
      </c>
      <c r="B28" s="61">
        <v>49</v>
      </c>
      <c r="C28" s="66">
        <f>VLOOKUP(B28,[1]список!Print_Area,3)</f>
        <v>10036076607</v>
      </c>
      <c r="D28" s="66" t="str">
        <f>VLOOKUP(B28,[1]список!Print_Area,2)</f>
        <v>ВАЛЬКОВСКАЯ Татьяна</v>
      </c>
      <c r="E28" s="67">
        <f>VLOOKUP(B28,[1]список!Print_Area,4)</f>
        <v>37625</v>
      </c>
      <c r="F28" s="68" t="str">
        <f>VLOOKUP(B28,[1]список!Print_Area,5)</f>
        <v>МС</v>
      </c>
      <c r="G28" s="68" t="s">
        <v>101</v>
      </c>
      <c r="H28" s="258">
        <v>8.6996527777777777E-4</v>
      </c>
      <c r="I28" s="258">
        <v>1.7315277777777778E-3</v>
      </c>
      <c r="J28" s="51"/>
      <c r="K28" s="52"/>
      <c r="L28" s="397"/>
      <c r="M28" s="400" t="s">
        <v>46</v>
      </c>
    </row>
    <row r="29" spans="1:13" s="44" customFormat="1" ht="18" customHeight="1" x14ac:dyDescent="0.25">
      <c r="A29" s="401"/>
      <c r="B29" s="61">
        <v>52</v>
      </c>
      <c r="C29" s="66">
        <f>VLOOKUP(B29,[1]список!Print_Area,3)</f>
        <v>10083185766</v>
      </c>
      <c r="D29" s="66" t="str">
        <f>VLOOKUP(B29,[1]список!Print_Area,2)</f>
        <v>ГЕРГЕЛЬ Анастасия</v>
      </c>
      <c r="E29" s="67">
        <f>VLOOKUP(B29,[1]список!Print_Area,4)</f>
        <v>38682</v>
      </c>
      <c r="F29" s="68" t="str">
        <f>VLOOKUP(B29,[1]список!Print_Area,5)</f>
        <v>КМС</v>
      </c>
      <c r="G29" s="68" t="str">
        <f>VLOOKUP(B29,[1]список!Print_Area,6)</f>
        <v>Омская обл.</v>
      </c>
      <c r="H29" s="390"/>
      <c r="I29" s="390"/>
      <c r="J29" s="53"/>
      <c r="K29" s="54"/>
      <c r="L29" s="398"/>
      <c r="M29" s="400"/>
    </row>
    <row r="30" spans="1:13" s="44" customFormat="1" ht="18" customHeight="1" x14ac:dyDescent="0.25">
      <c r="A30" s="401"/>
      <c r="B30" s="61">
        <v>75</v>
      </c>
      <c r="C30" s="66">
        <f>VLOOKUP(B30,[1]список!Print_Area,3)</f>
        <v>10116168291</v>
      </c>
      <c r="D30" s="66" t="str">
        <f>VLOOKUP(B30,[1]список!Print_Area,2)</f>
        <v>ФАТЕЕВА Александра</v>
      </c>
      <c r="E30" s="67">
        <f>VLOOKUP(B30,[1]список!Print_Area,4)</f>
        <v>38788</v>
      </c>
      <c r="F30" s="68" t="str">
        <f>VLOOKUP(B30,[1]список!Print_Area,5)</f>
        <v>КМС</v>
      </c>
      <c r="G30" s="68" t="str">
        <f>VLOOKUP(B30,[1]список!Print_Area,6)</f>
        <v>Омская обл.</v>
      </c>
      <c r="H30" s="390"/>
      <c r="I30" s="390"/>
      <c r="J30" s="53"/>
      <c r="K30" s="54"/>
      <c r="L30" s="398"/>
      <c r="M30" s="400"/>
    </row>
    <row r="31" spans="1:13" s="44" customFormat="1" ht="18" customHeight="1" x14ac:dyDescent="0.25">
      <c r="A31" s="262"/>
      <c r="B31" s="61">
        <v>55</v>
      </c>
      <c r="C31" s="66">
        <f>VLOOKUP(B31,[1]список!Print_Area,3)</f>
        <v>10036085600</v>
      </c>
      <c r="D31" s="66" t="str">
        <f>VLOOKUP(B31,[1]список!Print_Area,2)</f>
        <v xml:space="preserve">МАЛЕРВЕЙН Любовь </v>
      </c>
      <c r="E31" s="67">
        <f>VLOOKUP(B31,[1]список!Print_Area,4)</f>
        <v>37543</v>
      </c>
      <c r="F31" s="68" t="str">
        <f>VLOOKUP(B31,[1]список!Print_Area,5)</f>
        <v>МС</v>
      </c>
      <c r="G31" s="68" t="str">
        <f>VLOOKUP(B31,[1]список!Print_Area,6)</f>
        <v>Новосибирская обл.</v>
      </c>
      <c r="H31" s="259"/>
      <c r="I31" s="259"/>
      <c r="J31" s="57"/>
      <c r="K31" s="58"/>
      <c r="L31" s="398"/>
      <c r="M31" s="335"/>
    </row>
    <row r="32" spans="1:13" s="44" customFormat="1" ht="18" customHeight="1" x14ac:dyDescent="0.25">
      <c r="A32" s="401">
        <v>3</v>
      </c>
      <c r="B32" s="61">
        <v>56</v>
      </c>
      <c r="C32" s="66">
        <f>VLOOKUP(B32,[1]список!Print_Area,3)</f>
        <v>10055578960</v>
      </c>
      <c r="D32" s="66" t="str">
        <f>VLOOKUP(B32,[1]список!Print_Area,2)</f>
        <v>КРАЮШНИКОВА Дарья</v>
      </c>
      <c r="E32" s="67">
        <f>VLOOKUP(B32,[1]список!Print_Area,4)</f>
        <v>38064</v>
      </c>
      <c r="F32" s="68" t="str">
        <f>VLOOKUP(B32,[1]список!Print_Area,5)</f>
        <v>КМС</v>
      </c>
      <c r="G32" s="68" t="str">
        <f>VLOOKUP(B32,[1]список!Print_Area,6)</f>
        <v>Свердловская обл.</v>
      </c>
      <c r="H32" s="258">
        <v>9.2236111111111121E-4</v>
      </c>
      <c r="I32" s="258">
        <v>1.8237962962962962E-3</v>
      </c>
      <c r="J32" s="255">
        <v>2.7536805555555557E-3</v>
      </c>
      <c r="K32" s="387">
        <f>0.125001/(J32/1)</f>
        <v>45.39415428845232</v>
      </c>
      <c r="L32" s="397"/>
      <c r="M32" s="334" t="s">
        <v>68</v>
      </c>
    </row>
    <row r="33" spans="1:29" s="44" customFormat="1" ht="18" customHeight="1" x14ac:dyDescent="0.25">
      <c r="A33" s="401"/>
      <c r="B33" s="61">
        <v>85</v>
      </c>
      <c r="C33" s="66">
        <f>VLOOKUP(B33,[1]список!Print_Area,3)</f>
        <v>10090423279</v>
      </c>
      <c r="D33" s="66" t="str">
        <f>VLOOKUP(B33,[1]список!Print_Area,2)</f>
        <v>ОБРЕЗКОВА Анна</v>
      </c>
      <c r="E33" s="67">
        <f>VLOOKUP(B33,[1]список!Print_Area,4)</f>
        <v>38807</v>
      </c>
      <c r="F33" s="68" t="str">
        <f>VLOOKUP(B33,[1]список!Print_Area,5)</f>
        <v>КМС</v>
      </c>
      <c r="G33" s="68" t="str">
        <f>VLOOKUP(B33,[1]список!Print_Area,6)</f>
        <v>Свердловская обл.</v>
      </c>
      <c r="H33" s="390"/>
      <c r="I33" s="390"/>
      <c r="J33" s="386"/>
      <c r="K33" s="388"/>
      <c r="L33" s="398"/>
      <c r="M33" s="400"/>
    </row>
    <row r="34" spans="1:29" s="44" customFormat="1" ht="18" customHeight="1" x14ac:dyDescent="0.25">
      <c r="A34" s="401"/>
      <c r="B34" s="69">
        <v>86</v>
      </c>
      <c r="C34" s="66">
        <f>VLOOKUP(B34,[1]список!Print_Area,3)</f>
        <v>10104581643</v>
      </c>
      <c r="D34" s="66" t="str">
        <f>VLOOKUP(B34,[1]список!Print_Area,2)</f>
        <v>ВАГАНИНА Ирина</v>
      </c>
      <c r="E34" s="67">
        <f>VLOOKUP(B34,[1]список!Print_Area,4)</f>
        <v>39251</v>
      </c>
      <c r="F34" s="68" t="str">
        <f>VLOOKUP(B34,[1]список!Print_Area,5)</f>
        <v>КМС</v>
      </c>
      <c r="G34" s="68" t="str">
        <f>VLOOKUP(B34,[1]список!Print_Area,6)</f>
        <v>Свердловская обл.</v>
      </c>
      <c r="H34" s="390"/>
      <c r="I34" s="390"/>
      <c r="J34" s="386"/>
      <c r="K34" s="388"/>
      <c r="L34" s="398"/>
      <c r="M34" s="400"/>
    </row>
    <row r="35" spans="1:29" s="44" customFormat="1" ht="18" customHeight="1" thickBot="1" x14ac:dyDescent="0.3">
      <c r="A35" s="401"/>
      <c r="B35" s="70">
        <v>87</v>
      </c>
      <c r="C35" s="63">
        <f>VLOOKUP(B35,[1]список!Print_Area,3)</f>
        <v>10104582350</v>
      </c>
      <c r="D35" s="63" t="str">
        <f>VLOOKUP(B35,[1]список!Print_Area,2)</f>
        <v>КАРПОВА Ксения</v>
      </c>
      <c r="E35" s="64">
        <f>VLOOKUP(B35,[1]список!Print_Area,4)</f>
        <v>39232</v>
      </c>
      <c r="F35" s="65" t="str">
        <f>VLOOKUP(B35,[1]список!Print_Area,5)</f>
        <v>1 СР</v>
      </c>
      <c r="G35" s="65" t="str">
        <f>VLOOKUP(B35,[1]список!Print_Area,6)</f>
        <v>Свердловская обл.</v>
      </c>
      <c r="H35" s="390"/>
      <c r="I35" s="390"/>
      <c r="J35" s="386"/>
      <c r="K35" s="388"/>
      <c r="L35" s="398"/>
      <c r="M35" s="400"/>
    </row>
    <row r="36" spans="1:29" s="44" customFormat="1" ht="18" customHeight="1" x14ac:dyDescent="0.25">
      <c r="A36" s="401"/>
      <c r="B36" s="71">
        <v>88</v>
      </c>
      <c r="C36" s="66">
        <f>VLOOKUP(B36,[1]список!Print_Area,3)</f>
        <v>10101929196</v>
      </c>
      <c r="D36" s="66" t="str">
        <f>VLOOKUP(B36,[1]список!Print_Area,2)</f>
        <v>ГОЛОБОКОВА Ангелина</v>
      </c>
      <c r="E36" s="67">
        <f>VLOOKUP(B36,[1]список!Print_Area,4)</f>
        <v>39292</v>
      </c>
      <c r="F36" s="68" t="str">
        <f>VLOOKUP(B36,[1]список!Print_Area,5)</f>
        <v>1 СР</v>
      </c>
      <c r="G36" s="68" t="str">
        <f>VLOOKUP(B36,[1]список!Print_Area,6)</f>
        <v>Свердловская обл.</v>
      </c>
      <c r="H36" s="259"/>
      <c r="I36" s="259"/>
      <c r="J36" s="256"/>
      <c r="K36" s="389"/>
      <c r="L36" s="398"/>
      <c r="M36" s="335"/>
    </row>
    <row r="37" spans="1:29" s="44" customFormat="1" ht="18" customHeight="1" x14ac:dyDescent="0.25">
      <c r="A37" s="411">
        <v>4</v>
      </c>
      <c r="B37" s="69">
        <v>82</v>
      </c>
      <c r="C37" s="66">
        <f>VLOOKUP(B37,[1]список!Print_Area,3)</f>
        <v>10118422432</v>
      </c>
      <c r="D37" s="66" t="str">
        <f>VLOOKUP(B37,[1]список!Print_Area,2)</f>
        <v>МАНДРОВА Анастасия</v>
      </c>
      <c r="E37" s="67">
        <f>VLOOKUP(B37,[1]список!Print_Area,4)</f>
        <v>38948</v>
      </c>
      <c r="F37" s="68" t="str">
        <f>VLOOKUP(B37,[1]список!Print_Area,5)</f>
        <v>КМС</v>
      </c>
      <c r="G37" s="68" t="str">
        <f>VLOOKUP(B37,[1]список!Print_Area,6)</f>
        <v>Омская обл.</v>
      </c>
      <c r="H37" s="258">
        <v>9.3564814814814812E-4</v>
      </c>
      <c r="I37" s="258">
        <v>1.8434953703703703E-3</v>
      </c>
      <c r="J37" s="255">
        <v>2.8021990740740746E-3</v>
      </c>
      <c r="K37" s="387">
        <f>0.125001/(J37/1)</f>
        <v>44.608179753004826</v>
      </c>
      <c r="L37" s="397"/>
      <c r="M37" s="334" t="s">
        <v>68</v>
      </c>
    </row>
    <row r="38" spans="1:29" s="44" customFormat="1" ht="18" customHeight="1" x14ac:dyDescent="0.25">
      <c r="A38" s="395"/>
      <c r="B38" s="69">
        <v>54</v>
      </c>
      <c r="C38" s="66">
        <f>VLOOKUP(B38,[1]список!Print_Area,3)</f>
        <v>10079773790</v>
      </c>
      <c r="D38" s="66" t="str">
        <f>VLOOKUP(B38,[1]список!Print_Area,2)</f>
        <v>ШВАРЕВА Варвара</v>
      </c>
      <c r="E38" s="67">
        <f>VLOOKUP(B38,[1]список!Print_Area,4)</f>
        <v>38272</v>
      </c>
      <c r="F38" s="68" t="str">
        <f>VLOOKUP(B38,[1]список!Print_Area,5)</f>
        <v>КМС</v>
      </c>
      <c r="G38" s="68" t="str">
        <f>VLOOKUP(B38,[1]список!Print_Area,6)</f>
        <v>Омская обл.</v>
      </c>
      <c r="H38" s="390"/>
      <c r="I38" s="390"/>
      <c r="J38" s="386"/>
      <c r="K38" s="388"/>
      <c r="L38" s="398"/>
      <c r="M38" s="400"/>
    </row>
    <row r="39" spans="1:29" s="44" customFormat="1" ht="18" customHeight="1" x14ac:dyDescent="0.25">
      <c r="A39" s="395"/>
      <c r="B39" s="69">
        <v>53</v>
      </c>
      <c r="C39" s="66">
        <f>VLOOKUP(B39,[1]список!Print_Area,3)</f>
        <v>10084468994</v>
      </c>
      <c r="D39" s="66" t="str">
        <f>VLOOKUP(B39,[1]список!Print_Area,2)</f>
        <v>МАНАННИКОВА Анастасия</v>
      </c>
      <c r="E39" s="67">
        <f>VLOOKUP(B39,[1]список!Print_Area,4)</f>
        <v>37914</v>
      </c>
      <c r="F39" s="68" t="str">
        <f>VLOOKUP(B39,[1]список!Print_Area,5)</f>
        <v>МС</v>
      </c>
      <c r="G39" s="68" t="str">
        <f>VLOOKUP(B39,[1]список!Print_Area,6)</f>
        <v>Омская обл.</v>
      </c>
      <c r="H39" s="390"/>
      <c r="I39" s="390"/>
      <c r="J39" s="386"/>
      <c r="K39" s="388"/>
      <c r="L39" s="398"/>
      <c r="M39" s="400"/>
    </row>
    <row r="40" spans="1:29" s="44" customFormat="1" ht="18" customHeight="1" thickBot="1" x14ac:dyDescent="0.3">
      <c r="A40" s="395"/>
      <c r="B40" s="70">
        <v>79</v>
      </c>
      <c r="C40" s="63">
        <f>VLOOKUP(B40,[1]список!Print_Area,3)</f>
        <v>10118212163</v>
      </c>
      <c r="D40" s="63" t="str">
        <f>VLOOKUP(B40,[1]список!Print_Area,2)</f>
        <v>НИКОЛАЕВА Вероника</v>
      </c>
      <c r="E40" s="64">
        <f>VLOOKUP(B40,[1]список!Print_Area,4)</f>
        <v>39077</v>
      </c>
      <c r="F40" s="65" t="str">
        <f>VLOOKUP(B40,[1]список!Print_Area,5)</f>
        <v>КМС</v>
      </c>
      <c r="G40" s="65" t="s">
        <v>101</v>
      </c>
      <c r="H40" s="390"/>
      <c r="I40" s="390"/>
      <c r="J40" s="386"/>
      <c r="K40" s="388"/>
      <c r="L40" s="398"/>
      <c r="M40" s="400"/>
    </row>
    <row r="41" spans="1:29" s="59" customFormat="1" ht="18" customHeight="1" x14ac:dyDescent="0.25">
      <c r="A41" s="396"/>
      <c r="B41" s="71">
        <v>76</v>
      </c>
      <c r="C41" s="66">
        <f>VLOOKUP(B41,[1]список!Print_Area,3)</f>
        <v>10150609860</v>
      </c>
      <c r="D41" s="66" t="str">
        <f>VLOOKUP(B41,[1]список!Print_Area,2)</f>
        <v>ГУСАКОВА Виктория</v>
      </c>
      <c r="E41" s="67">
        <f>VLOOKUP(B41,[1]список!Print_Area,4)</f>
        <v>38568</v>
      </c>
      <c r="F41" s="68" t="str">
        <f>VLOOKUP(B41,[1]список!Print_Area,5)</f>
        <v>1 СР</v>
      </c>
      <c r="G41" s="68" t="str">
        <f>VLOOKUP(B41,[1]список!Print_Area,6)</f>
        <v>Омская обл.</v>
      </c>
      <c r="H41" s="259"/>
      <c r="I41" s="259"/>
      <c r="J41" s="256"/>
      <c r="K41" s="389"/>
      <c r="L41" s="399"/>
      <c r="M41" s="335"/>
    </row>
    <row r="42" spans="1:29" ht="14.5" x14ac:dyDescent="0.25">
      <c r="A42" s="402" t="s">
        <v>47</v>
      </c>
      <c r="B42" s="403"/>
      <c r="C42" s="403"/>
      <c r="D42" s="403"/>
      <c r="E42" s="403"/>
      <c r="F42" s="403"/>
      <c r="G42" s="404"/>
      <c r="H42" s="405" t="s">
        <v>48</v>
      </c>
      <c r="I42" s="403"/>
      <c r="J42" s="403"/>
      <c r="K42" s="403"/>
      <c r="L42" s="403"/>
      <c r="M42" s="406"/>
    </row>
    <row r="43" spans="1:29" ht="14.5" x14ac:dyDescent="0.25">
      <c r="A43" s="84" t="s">
        <v>49</v>
      </c>
      <c r="B43" s="85"/>
      <c r="C43" s="85"/>
      <c r="D43" s="85"/>
      <c r="E43" s="85"/>
      <c r="F43" s="85"/>
      <c r="G43" s="86" t="s">
        <v>50</v>
      </c>
      <c r="H43" s="87">
        <v>5</v>
      </c>
      <c r="I43" s="88"/>
      <c r="J43" s="88"/>
      <c r="K43" s="88"/>
      <c r="L43" s="89" t="s">
        <v>51</v>
      </c>
      <c r="M43" s="90">
        <f>COUNTIF(F15:F41,"ЗМС")</f>
        <v>0</v>
      </c>
    </row>
    <row r="44" spans="1:29" ht="14.5" x14ac:dyDescent="0.25">
      <c r="A44" s="84" t="s">
        <v>52</v>
      </c>
      <c r="B44" s="91"/>
      <c r="C44" s="91"/>
      <c r="D44" s="91"/>
      <c r="E44" s="91"/>
      <c r="F44" s="91"/>
      <c r="G44" s="86" t="s">
        <v>53</v>
      </c>
      <c r="H44" s="92">
        <f>H45+H49</f>
        <v>4</v>
      </c>
      <c r="I44" s="93"/>
      <c r="J44" s="93"/>
      <c r="K44" s="93"/>
      <c r="L44" s="89" t="s">
        <v>54</v>
      </c>
      <c r="M44" s="90">
        <f>COUNTIF(F15:F41,"МСМК")</f>
        <v>0</v>
      </c>
    </row>
    <row r="45" spans="1:29" ht="14.5" x14ac:dyDescent="0.25">
      <c r="A45" s="84"/>
      <c r="B45" s="91"/>
      <c r="C45" s="91"/>
      <c r="D45" s="91"/>
      <c r="E45" s="91"/>
      <c r="F45" s="91"/>
      <c r="G45" s="86" t="s">
        <v>55</v>
      </c>
      <c r="H45" s="92">
        <f>COUNT(A24:A41)</f>
        <v>4</v>
      </c>
      <c r="I45" s="93"/>
      <c r="J45" s="93"/>
      <c r="K45" s="93"/>
      <c r="L45" s="89" t="s">
        <v>56</v>
      </c>
      <c r="M45" s="90">
        <f>COUNTIF(F15:F41,"МС")</f>
        <v>6</v>
      </c>
    </row>
    <row r="46" spans="1:29" ht="14.5" x14ac:dyDescent="0.25">
      <c r="A46" s="84"/>
      <c r="B46" s="91"/>
      <c r="C46" s="91"/>
      <c r="D46" s="91"/>
      <c r="E46" s="91"/>
      <c r="F46" s="91"/>
      <c r="G46" s="86" t="s">
        <v>57</v>
      </c>
      <c r="H46" s="92">
        <f>COUNT(A15:A41)</f>
        <v>4</v>
      </c>
      <c r="I46" s="93"/>
      <c r="J46" s="93"/>
      <c r="K46" s="93"/>
      <c r="L46" s="89" t="s">
        <v>58</v>
      </c>
      <c r="M46" s="90">
        <f>COUNTIF(F15:F41,"КМС")</f>
        <v>9</v>
      </c>
    </row>
    <row r="47" spans="1:29" ht="14.5" x14ac:dyDescent="0.25">
      <c r="A47" s="84"/>
      <c r="B47" s="91"/>
      <c r="C47" s="91"/>
      <c r="D47" s="91"/>
      <c r="E47" s="91"/>
      <c r="F47" s="91"/>
      <c r="G47" s="86" t="s">
        <v>59</v>
      </c>
      <c r="H47" s="92">
        <f>COUNTIF(A4:A41,"НФ")</f>
        <v>0</v>
      </c>
      <c r="I47" s="93"/>
      <c r="J47" s="93"/>
      <c r="K47" s="93"/>
      <c r="L47" s="89" t="s">
        <v>60</v>
      </c>
      <c r="M47" s="90">
        <f>COUNTIF(F15:F41,"1 СР")</f>
        <v>3</v>
      </c>
    </row>
    <row r="48" spans="1:29" ht="14.5" x14ac:dyDescent="0.25">
      <c r="A48" s="94"/>
      <c r="B48" s="85"/>
      <c r="C48" s="85"/>
      <c r="D48" s="85"/>
      <c r="E48" s="85"/>
      <c r="F48" s="85"/>
      <c r="G48" s="86" t="s">
        <v>61</v>
      </c>
      <c r="H48" s="92">
        <f>COUNTIF(A4:A41,"ДСКВ")</f>
        <v>0</v>
      </c>
      <c r="I48" s="88"/>
      <c r="J48" s="88"/>
      <c r="K48" s="88"/>
      <c r="L48" s="89" t="s">
        <v>62</v>
      </c>
      <c r="M48" s="90">
        <f>COUNTIF(F15:F41,"2 СР")</f>
        <v>0</v>
      </c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</row>
    <row r="49" spans="1:29" ht="14.5" x14ac:dyDescent="0.25">
      <c r="A49" s="94"/>
      <c r="B49" s="91"/>
      <c r="C49" s="91"/>
      <c r="D49" s="91"/>
      <c r="E49" s="91"/>
      <c r="F49" s="91"/>
      <c r="G49" s="86" t="s">
        <v>63</v>
      </c>
      <c r="H49" s="92">
        <f>COUNTIF(A4:A41,"НС")</f>
        <v>0</v>
      </c>
      <c r="I49" s="93"/>
      <c r="J49" s="93"/>
      <c r="K49" s="93"/>
      <c r="L49" s="89" t="s">
        <v>64</v>
      </c>
      <c r="M49" s="90">
        <f>COUNTIF(F15:F41,"3 СР")</f>
        <v>0</v>
      </c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</row>
    <row r="50" spans="1:29" ht="14.5" x14ac:dyDescent="0.25">
      <c r="A50" s="94"/>
      <c r="B50" s="91"/>
      <c r="C50" s="91"/>
      <c r="D50" s="91"/>
      <c r="E50" s="91"/>
      <c r="F50" s="91"/>
      <c r="G50" s="86"/>
      <c r="H50" s="92"/>
      <c r="I50" s="93"/>
      <c r="J50" s="93"/>
      <c r="K50" s="93"/>
      <c r="L50" s="89"/>
      <c r="M50" s="90"/>
    </row>
    <row r="51" spans="1:29" ht="15.5" x14ac:dyDescent="0.25">
      <c r="A51" s="300" t="str">
        <f>A17</f>
        <v>ТЕХНИЧЕСКИЙ ДЕЛЕГАТ ФВСР:</v>
      </c>
      <c r="B51" s="301"/>
      <c r="C51" s="301"/>
      <c r="D51" s="301"/>
      <c r="E51" s="96"/>
      <c r="F51" s="301" t="str">
        <f>A18</f>
        <v>ГЛАВНЫЙ СУДЬЯ:</v>
      </c>
      <c r="G51" s="301"/>
      <c r="H51" s="301" t="str">
        <f>A19</f>
        <v>ГЛАВНЫЙ СЕКРЕТАРЬ:</v>
      </c>
      <c r="I51" s="301"/>
      <c r="J51" s="301"/>
      <c r="K51" s="301" t="str">
        <f>A20</f>
        <v>СУДЬЯ НА ФИНИШЕ:</v>
      </c>
      <c r="L51" s="301"/>
      <c r="M51" s="302"/>
    </row>
    <row r="52" spans="1:29" x14ac:dyDescent="0.25">
      <c r="A52" s="306"/>
      <c r="B52" s="307"/>
      <c r="C52" s="307"/>
      <c r="D52" s="307"/>
      <c r="E52" s="307"/>
      <c r="F52" s="308"/>
      <c r="G52" s="308"/>
      <c r="H52" s="308"/>
      <c r="I52" s="308"/>
      <c r="J52" s="97"/>
      <c r="K52" s="97"/>
      <c r="L52" s="97"/>
      <c r="M52" s="98"/>
    </row>
    <row r="53" spans="1:29" x14ac:dyDescent="0.25">
      <c r="A53" s="99"/>
      <c r="D53" s="100"/>
      <c r="E53" s="100"/>
      <c r="F53" s="100"/>
      <c r="G53" s="100"/>
      <c r="H53" s="100"/>
      <c r="I53" s="100"/>
      <c r="M53" s="101"/>
    </row>
    <row r="54" spans="1:29" x14ac:dyDescent="0.25">
      <c r="A54" s="306"/>
      <c r="B54" s="307"/>
      <c r="C54" s="307"/>
      <c r="D54" s="307"/>
      <c r="E54" s="307"/>
      <c r="F54" s="307"/>
      <c r="G54" s="307"/>
      <c r="H54" s="307"/>
      <c r="I54" s="307"/>
      <c r="M54" s="101"/>
    </row>
    <row r="55" spans="1:29" x14ac:dyDescent="0.25">
      <c r="A55" s="407"/>
      <c r="B55" s="408"/>
      <c r="C55" s="408"/>
      <c r="D55" s="408"/>
      <c r="E55" s="408"/>
      <c r="F55" s="409"/>
      <c r="G55" s="409"/>
      <c r="H55" s="409"/>
      <c r="I55" s="409"/>
      <c r="J55" s="105"/>
      <c r="K55" s="105"/>
      <c r="L55" s="105"/>
      <c r="M55" s="106"/>
    </row>
    <row r="56" spans="1:29" ht="16" thickBot="1" x14ac:dyDescent="0.3">
      <c r="A56" s="303" t="str">
        <f>G17</f>
        <v xml:space="preserve">ДЕНИСЕНКО С.А. (г. МОСКВА) </v>
      </c>
      <c r="B56" s="304"/>
      <c r="C56" s="304"/>
      <c r="D56" s="304"/>
      <c r="E56" s="107"/>
      <c r="F56" s="304" t="str">
        <f>G18</f>
        <v xml:space="preserve">САВИЦКИЙ К.Н. (ВК, г. НОВОСИБИРСК) </v>
      </c>
      <c r="G56" s="304"/>
      <c r="H56" s="304" t="str">
        <f>G19</f>
        <v>СЛАБКОВСКАЯ В.Н. ( ВК, г. ОМСК)</v>
      </c>
      <c r="I56" s="304"/>
      <c r="J56" s="304"/>
      <c r="K56" s="304" t="str">
        <f>G20</f>
        <v xml:space="preserve">СТАРЧЕНКОВ С.А. (ВК, г. ОМСК) </v>
      </c>
      <c r="L56" s="304"/>
      <c r="M56" s="305"/>
    </row>
    <row r="57" spans="1:29" ht="13.5" thickTop="1" x14ac:dyDescent="0.25"/>
  </sheetData>
  <mergeCells count="64">
    <mergeCell ref="A56:D56"/>
    <mergeCell ref="F56:G56"/>
    <mergeCell ref="H56:J56"/>
    <mergeCell ref="K56:M56"/>
    <mergeCell ref="A52:E52"/>
    <mergeCell ref="F52:I52"/>
    <mergeCell ref="A54:E54"/>
    <mergeCell ref="F54:I54"/>
    <mergeCell ref="A55:E55"/>
    <mergeCell ref="F55:I55"/>
    <mergeCell ref="A42:G42"/>
    <mergeCell ref="H42:M42"/>
    <mergeCell ref="A51:D51"/>
    <mergeCell ref="F51:G51"/>
    <mergeCell ref="H51:J51"/>
    <mergeCell ref="K51:M51"/>
    <mergeCell ref="A32:A36"/>
    <mergeCell ref="L32:L36"/>
    <mergeCell ref="M32:M36"/>
    <mergeCell ref="A37:A41"/>
    <mergeCell ref="L37:L41"/>
    <mergeCell ref="M37:M41"/>
    <mergeCell ref="H32:H36"/>
    <mergeCell ref="I32:I36"/>
    <mergeCell ref="J32:J36"/>
    <mergeCell ref="K32:K36"/>
    <mergeCell ref="H37:H41"/>
    <mergeCell ref="I37:I41"/>
    <mergeCell ref="J37:J41"/>
    <mergeCell ref="K37:K41"/>
    <mergeCell ref="A24:A27"/>
    <mergeCell ref="L24:L27"/>
    <mergeCell ref="M24:M27"/>
    <mergeCell ref="A28:A31"/>
    <mergeCell ref="L28:L31"/>
    <mergeCell ref="M28:M31"/>
    <mergeCell ref="H24:H27"/>
    <mergeCell ref="I24:I27"/>
    <mergeCell ref="H28:H31"/>
    <mergeCell ref="I28:I31"/>
    <mergeCell ref="M22:M23"/>
    <mergeCell ref="A22:A23"/>
    <mergeCell ref="B22:B23"/>
    <mergeCell ref="C22:C23"/>
    <mergeCell ref="D22:D23"/>
    <mergeCell ref="E22:E23"/>
    <mergeCell ref="F22:F23"/>
    <mergeCell ref="G22:G23"/>
    <mergeCell ref="H22:I22"/>
    <mergeCell ref="J22:J23"/>
    <mergeCell ref="K22:K23"/>
    <mergeCell ref="L22:L23"/>
    <mergeCell ref="A16:G16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1:M11"/>
    <mergeCell ref="A12:M12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12</vt:i4>
      </vt:variant>
    </vt:vector>
  </HeadingPairs>
  <TitlesOfParts>
    <vt:vector size="22" baseType="lpstr">
      <vt:lpstr>пара финал Ю-ки</vt:lpstr>
      <vt:lpstr>пара финал Ю</vt:lpstr>
      <vt:lpstr>пар 2км-фин Ю-ки 19-22</vt:lpstr>
      <vt:lpstr>пар 2км-фин Ю-ки17-18 </vt:lpstr>
      <vt:lpstr>пар 3км-фин Ю19-22</vt:lpstr>
      <vt:lpstr>пар 3км-фин Ю17-18 </vt:lpstr>
      <vt:lpstr>Финал ком.Ю19-22</vt:lpstr>
      <vt:lpstr>Финал ком.Ю17-18</vt:lpstr>
      <vt:lpstr>Финал ком.Ю-ки19-22</vt:lpstr>
      <vt:lpstr>Финал ком.Ю-ки17-18</vt:lpstr>
      <vt:lpstr>'пара финал Ю'!Заголовки_для_печати</vt:lpstr>
      <vt:lpstr>'пара финал Ю-ки'!Заголовки_для_печати</vt:lpstr>
      <vt:lpstr>'пар 2км-фин Ю-ки 19-22'!Область_печати</vt:lpstr>
      <vt:lpstr>'пар 2км-фин Ю-ки17-18 '!Область_печати</vt:lpstr>
      <vt:lpstr>'пар 3км-фин Ю17-18 '!Область_печати</vt:lpstr>
      <vt:lpstr>'пар 3км-фин Ю19-22'!Область_печати</vt:lpstr>
      <vt:lpstr>'пара финал Ю'!Область_печати</vt:lpstr>
      <vt:lpstr>'пара финал Ю-ки'!Область_печати</vt:lpstr>
      <vt:lpstr>'Финал ком.Ю17-18'!Область_печати</vt:lpstr>
      <vt:lpstr>'Финал ком.Ю19-22'!Область_печати</vt:lpstr>
      <vt:lpstr>'Финал ком.Ю-ки17-18'!Область_печати</vt:lpstr>
      <vt:lpstr>'Финал ком.Ю-ки19-22'!Область_печати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Тарасенко</dc:creator>
  <cp:lastModifiedBy>Вера Тарасенко</cp:lastModifiedBy>
  <dcterms:created xsi:type="dcterms:W3CDTF">2024-03-19T04:42:04Z</dcterms:created>
  <dcterms:modified xsi:type="dcterms:W3CDTF">2024-03-21T10:31:43Z</dcterms:modified>
</cp:coreProperties>
</file>