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гонка'!$A$1:$L$51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94" l="1"/>
  <c r="I24" i="94"/>
  <c r="J24" i="94"/>
  <c r="J23" i="94"/>
  <c r="J26" i="94"/>
  <c r="J27" i="94"/>
  <c r="J28" i="94"/>
  <c r="J29" i="94"/>
  <c r="J30" i="94"/>
  <c r="J31" i="94"/>
  <c r="J32" i="94"/>
  <c r="J25" i="94"/>
  <c r="I51" i="94" l="1"/>
  <c r="E51" i="94"/>
  <c r="L41" i="94"/>
  <c r="L40" i="94"/>
  <c r="L39" i="94"/>
  <c r="L38" i="94"/>
  <c r="L37" i="94"/>
  <c r="L36" i="94"/>
  <c r="L35" i="94"/>
  <c r="H42" i="94"/>
  <c r="H41" i="94"/>
  <c r="H39" i="94"/>
  <c r="H38" i="94"/>
  <c r="H37" i="94" l="1"/>
  <c r="H36" i="94" s="1"/>
  <c r="I25" i="94"/>
  <c r="I26" i="94"/>
  <c r="I27" i="94"/>
  <c r="I28" i="94"/>
  <c r="I29" i="94"/>
  <c r="I30" i="94"/>
  <c r="I31" i="94"/>
  <c r="I32" i="94"/>
</calcChain>
</file>

<file path=xl/sharedStrings.xml><?xml version="1.0" encoding="utf-8"?>
<sst xmlns="http://schemas.openxmlformats.org/spreadsheetml/2006/main" count="116" uniqueCount="88">
  <si>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</si>
  <si>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</si>
  <si>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</si>
  <si>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</si>
  <si>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</si>
  <si>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</si>
  <si>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</si>
  <si>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</si>
  <si>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</si>
  <si>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</si>
  <si>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</si>
  <si>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</si>
  <si>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</si>
  <si>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</si>
  <si>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</si>
  <si>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</si>
  <si>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</si>
  <si>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</si>
  <si>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</si>
  <si>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</si>
  <si>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</si>
  <si>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</si>
  <si>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</si>
  <si>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</si>
  <si>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</si>
  <si>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</si>
  <si>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</si>
  <si>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</si>
  <si>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</si>
  <si>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</si>
  <si>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</si>
  <si>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</si>
  <si>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</si>
  <si>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</si>
  <si>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</si>
  <si>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</si>
  <si>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</si>
  <si>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</si>
  <si>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</si>
  <si>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</si>
  <si>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1 СР</t>
  </si>
  <si>
    <t/>
  </si>
  <si>
    <t>2 СР</t>
  </si>
  <si>
    <t>3 СР</t>
  </si>
  <si>
    <t>Осадки: без осадков</t>
  </si>
  <si>
    <t>Лимит времени</t>
  </si>
  <si>
    <t>Министерство по физической культуре и спорту Челябинской области</t>
  </si>
  <si>
    <t>Федерация велосипедного спорта Челябинской области</t>
  </si>
  <si>
    <t>МЕЖРЕГИОНАЛЬНЫЕ СОРЕВНОВАНИЯ</t>
  </si>
  <si>
    <t>Чемпионат УФО</t>
  </si>
  <si>
    <t>Мужчины</t>
  </si>
  <si>
    <t>ИВАШИН И.Е. (ВК, г. Челябинск )</t>
  </si>
  <si>
    <t>СТРЕЖНЕВА Д.А. (ВК, г. Челябинск )</t>
  </si>
  <si>
    <t>КУРЗИНА О.В. (ВК, г. Челябинск )</t>
  </si>
  <si>
    <t>МЕСТО ПРОВЕДЕНИЯ: г. Копейск</t>
  </si>
  <si>
    <t>ДАТА ПРОВЕДЕНИЯ: 24 мая 2021 года</t>
  </si>
  <si>
    <t>НАЧАЛО ГОНКИ: 12ч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</si>
  <si>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15ч 15м</t>
    </r>
  </si>
  <si>
    <t>№ ВРВС: 0080601611Я</t>
  </si>
  <si>
    <t xml:space="preserve">№ ЕКП 2021: </t>
  </si>
  <si>
    <t xml:space="preserve">НАЗВАНИЕ ТРАССЫ / РЕГ. НОМЕР: </t>
  </si>
  <si>
    <t xml:space="preserve">МАКСИМАЛЬНЫЙ ПЕРЕПАД (HD)(м): </t>
  </si>
  <si>
    <t xml:space="preserve">СУММА ПОЛОЖИТЕЛЬНЫХ ПЕРЕПАДОВ ВЫСОТЫ НА ДИСТАНЦИИ (ТС)(м): </t>
  </si>
  <si>
    <t>Температура: +27+30</t>
  </si>
  <si>
    <t xml:space="preserve">Влажность: </t>
  </si>
  <si>
    <t xml:space="preserve">Ветер: </t>
  </si>
  <si>
    <t>ТАТАРИНОВ Геннадий</t>
  </si>
  <si>
    <t>20.04.1991</t>
  </si>
  <si>
    <t>КЛЕМЕНТЬЕВ Артем</t>
  </si>
  <si>
    <t>10.11.2001</t>
  </si>
  <si>
    <t>ИЛЬИНЫХ Александр</t>
  </si>
  <si>
    <t>30.11.1994</t>
  </si>
  <si>
    <t>САЛТАНОВ Даниил</t>
  </si>
  <si>
    <t>05.04.1999</t>
  </si>
  <si>
    <t>БРУСНИЦЫН Павел</t>
  </si>
  <si>
    <t>20.08.1993</t>
  </si>
  <si>
    <t>МАРКОВ Николай</t>
  </si>
  <si>
    <t>01.01.1978</t>
  </si>
  <si>
    <t>КНЯЗЬКОВ Кирилл</t>
  </si>
  <si>
    <t>07.09.1999</t>
  </si>
  <si>
    <t>ГЕРЦИК Георгий</t>
  </si>
  <si>
    <t>20.09.2002</t>
  </si>
  <si>
    <t>ПЕТРОВ Илья</t>
  </si>
  <si>
    <t>02.09.1998</t>
  </si>
  <si>
    <t>САПЕГИН Егор</t>
  </si>
  <si>
    <t>06.12.2001</t>
  </si>
  <si>
    <t>Челябинская область</t>
  </si>
  <si>
    <t>Свердловская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</si>
</sst>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top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39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19839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oneCellAnchor>
    <xdr:from>
      <xdr:col>11</xdr:col>
      <xdr:colOff>333375</xdr:colOff>
      <xdr:row>0</xdr:row>
      <xdr:rowOff>66675</xdr:rowOff>
    </xdr:from>
    <xdr:ext cx="600074" cy="616710"/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1675" y="66675"/>
          <a:ext cx="600074" cy="616710"/>
        </a:xfrm>
        <a:prstGeom prst="rect">
          <a:avLst/>
        </a:prstGeom>
      </xdr:spPr>
    </xdr:pic>
    <xdr:clientData/>
  </xdr:oneCellAnchor>
  <xdr:twoCellAnchor editAs="oneCell">
    <xdr:from>
      <xdr:col>0</xdr:col>
      <xdr:colOff>16931</xdr:colOff>
      <xdr:row>0</xdr:row>
      <xdr:rowOff>25345</xdr:rowOff>
    </xdr:from>
    <xdr:to>
      <xdr:col>1</xdr:col>
      <xdr:colOff>133350</xdr:colOff>
      <xdr:row>3</xdr:row>
      <xdr:rowOff>19050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83144" cy="650930"/>
        </a:xfrm>
        <a:prstGeom prst="rect">
          <a:avLst/>
        </a:prstGeom>
      </xdr:spPr>
    </xdr:pic>
    <xdr:clientData/>
  </xdr:twoCellAnchor>
  <xdr:twoCellAnchor editAs="oneCell">
    <xdr:from>
      <xdr:col>11</xdr:col>
      <xdr:colOff>138792</xdr:colOff>
      <xdr:row>0</xdr:row>
      <xdr:rowOff>52561</xdr:rowOff>
    </xdr:from>
    <xdr:to>
      <xdr:col>11</xdr:col>
      <xdr:colOff>1134382</xdr:colOff>
      <xdr:row>3</xdr:row>
      <xdr:rowOff>17690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2467" y="52561"/>
          <a:ext cx="995590" cy="622354"/>
        </a:xfrm>
        <a:prstGeom prst="rect">
          <a:avLst/>
        </a:prstGeom>
      </xdr:spPr>
    </xdr:pic>
    <xdr:clientData/>
  </xdr:twoCellAnchor>
  <xdr:oneCellAnchor>
    <xdr:from>
      <xdr:col>9</xdr:col>
      <xdr:colOff>666062</xdr:colOff>
      <xdr:row>44</xdr:row>
      <xdr:rowOff>97995</xdr:rowOff>
    </xdr:from>
    <xdr:ext cx="980402" cy="514325"/>
    <xdr:pic>
      <xdr:nvPicPr>
        <xdr:cNvPr id="12" name="Picture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45241" y="8466388"/>
          <a:ext cx="980402" cy="514325"/>
        </a:xfrm>
        <a:prstGeom prst="rect">
          <a:avLst/>
        </a:prstGeom>
      </xdr:spPr>
    </xdr:pic>
    <xdr:clientData/>
  </xdr:oneCellAnchor>
  <xdr:oneCellAnchor>
    <xdr:from>
      <xdr:col>6</xdr:col>
      <xdr:colOff>299356</xdr:colOff>
      <xdr:row>45</xdr:row>
      <xdr:rowOff>40822</xdr:rowOff>
    </xdr:from>
    <xdr:ext cx="864581" cy="422922"/>
    <xdr:pic>
      <xdr:nvPicPr>
        <xdr:cNvPr id="13" name="Picture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57749" y="8531679"/>
          <a:ext cx="864581" cy="4229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60"/>
  <sheetViews>
    <sheetView tabSelected="1" view="pageBreakPreview" topLeftCell="A7" zoomScale="70" zoomScaleNormal="100" zoomScaleSheetLayoutView="70" workbookViewId="0">
      <selection activeCell="O26" sqref="O26"/>
    </sheetView>
  </sheetViews>
  <sheetFormatPr defaultColWidth="9.140625" defaultRowHeight="12.75" x14ac:dyDescent="0.2"/>
  <cols>
    <col min="1" max="1" width="7" style="1" customWidth="1"/>
    <col min="2" max="2" width="7" style="13" customWidth="1"/>
    <col min="3" max="3" width="13.28515625" style="13" customWidth="1"/>
    <col min="4" max="4" width="21.85546875" style="1" customWidth="1"/>
    <col min="5" max="5" width="11.7109375" style="1" customWidth="1"/>
    <col min="6" max="6" width="7.7109375" style="1" customWidth="1"/>
    <col min="7" max="7" width="22.42578125" style="1" customWidth="1"/>
    <col min="8" max="9" width="11.42578125" style="1" customWidth="1"/>
    <col min="10" max="10" width="11.7109375" style="41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7.25" customHeight="1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7" ht="17.25" customHeight="1" x14ac:dyDescent="0.2">
      <c r="A2" s="122" t="s">
        <v>46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7" ht="17.25" customHeight="1" x14ac:dyDescent="0.2">
      <c r="A3" s="122" t="s">
        <v>11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7" ht="17.25" customHeight="1" x14ac:dyDescent="0.2">
      <c r="A4" s="122" t="s">
        <v>47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7" ht="6" customHeight="1" x14ac:dyDescent="0.2">
      <c r="A5" s="123" t="s">
        <v>41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O5" s="22"/>
    </row>
    <row r="6" spans="1:17" s="2" customFormat="1" ht="23.25" customHeight="1" x14ac:dyDescent="0.2">
      <c r="A6" s="128" t="s">
        <v>48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Q6" s="22"/>
    </row>
    <row r="7" spans="1:17" s="2" customFormat="1" ht="18" customHeight="1" x14ac:dyDescent="0.2">
      <c r="A7" s="129" t="s">
        <v>17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7" s="2" customFormat="1" ht="18.75" customHeight="1" thickBot="1" x14ac:dyDescent="0.25">
      <c r="A8" s="133" t="s">
        <v>49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spans="1:17" ht="19.5" customHeight="1" thickTop="1" x14ac:dyDescent="0.2">
      <c r="A9" s="130" t="s">
        <v>22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2"/>
    </row>
    <row r="10" spans="1:17" ht="18" customHeight="1" x14ac:dyDescent="0.2">
      <c r="A10" s="137" t="s">
        <v>36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9"/>
    </row>
    <row r="11" spans="1:17" ht="19.5" customHeight="1" x14ac:dyDescent="0.2">
      <c r="A11" s="140" t="s">
        <v>50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  <row r="12" spans="1:17" ht="5.25" customHeight="1" x14ac:dyDescent="0.2">
      <c r="A12" s="134" t="s">
        <v>41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6"/>
    </row>
    <row r="13" spans="1:17" ht="15.75" x14ac:dyDescent="0.2">
      <c r="A13" s="124" t="s">
        <v>54</v>
      </c>
      <c r="B13" s="125"/>
      <c r="C13" s="125"/>
      <c r="D13" s="125"/>
      <c r="E13" s="5"/>
      <c r="F13" s="5"/>
      <c r="G13" s="52" t="s">
        <v>56</v>
      </c>
      <c r="H13" s="5"/>
      <c r="I13" s="5"/>
      <c r="J13" s="36"/>
      <c r="K13" s="26"/>
      <c r="L13" s="27" t="s">
        <v>58</v>
      </c>
    </row>
    <row r="14" spans="1:17" ht="15.75" x14ac:dyDescent="0.2">
      <c r="A14" s="126" t="s">
        <v>55</v>
      </c>
      <c r="B14" s="127"/>
      <c r="C14" s="127"/>
      <c r="D14" s="127"/>
      <c r="E14" s="6"/>
      <c r="F14" s="6"/>
      <c r="G14" s="53" t="s">
        <v>57</v>
      </c>
      <c r="H14" s="6"/>
      <c r="I14" s="6"/>
      <c r="J14" s="37"/>
      <c r="K14" s="28"/>
      <c r="L14" s="50" t="s">
        <v>59</v>
      </c>
    </row>
    <row r="15" spans="1:17" ht="15" x14ac:dyDescent="0.2">
      <c r="A15" s="116" t="s">
        <v>10</v>
      </c>
      <c r="B15" s="106"/>
      <c r="C15" s="106"/>
      <c r="D15" s="106"/>
      <c r="E15" s="106"/>
      <c r="F15" s="106"/>
      <c r="G15" s="117"/>
      <c r="H15" s="105" t="s">
        <v>1</v>
      </c>
      <c r="I15" s="106"/>
      <c r="J15" s="106"/>
      <c r="K15" s="106"/>
      <c r="L15" s="107"/>
    </row>
    <row r="16" spans="1:17" ht="15" x14ac:dyDescent="0.2">
      <c r="A16" s="18" t="s">
        <v>18</v>
      </c>
      <c r="B16" s="14"/>
      <c r="C16" s="14"/>
      <c r="D16" s="10"/>
      <c r="E16" s="11"/>
      <c r="F16" s="10"/>
      <c r="G16" s="12" t="s">
        <v>41</v>
      </c>
      <c r="H16" s="88" t="s">
        <v>60</v>
      </c>
      <c r="I16" s="89"/>
      <c r="J16" s="89"/>
      <c r="K16" s="89"/>
      <c r="L16" s="90"/>
    </row>
    <row r="17" spans="1:12" ht="15" x14ac:dyDescent="0.2">
      <c r="A17" s="18" t="s">
        <v>19</v>
      </c>
      <c r="B17" s="14"/>
      <c r="C17" s="14"/>
      <c r="D17" s="9"/>
      <c r="E17" s="11"/>
      <c r="F17" s="10"/>
      <c r="G17" s="9" t="s">
        <v>51</v>
      </c>
      <c r="H17" s="88" t="s">
        <v>61</v>
      </c>
      <c r="I17" s="89"/>
      <c r="J17" s="89"/>
      <c r="K17" s="89"/>
      <c r="L17" s="90"/>
    </row>
    <row r="18" spans="1:12" ht="15" x14ac:dyDescent="0.2">
      <c r="A18" s="18" t="s">
        <v>20</v>
      </c>
      <c r="B18" s="14"/>
      <c r="C18" s="14"/>
      <c r="D18" s="9"/>
      <c r="E18" s="11"/>
      <c r="F18" s="10"/>
      <c r="G18" s="9" t="s">
        <v>52</v>
      </c>
      <c r="H18" s="88" t="s">
        <v>62</v>
      </c>
      <c r="I18" s="89"/>
      <c r="J18" s="89"/>
      <c r="K18" s="89"/>
      <c r="L18" s="90"/>
    </row>
    <row r="19" spans="1:12" ht="16.5" thickBot="1" x14ac:dyDescent="0.25">
      <c r="A19" s="18" t="s">
        <v>16</v>
      </c>
      <c r="B19" s="15"/>
      <c r="C19" s="15"/>
      <c r="D19" s="8"/>
      <c r="E19" s="8"/>
      <c r="F19" s="8"/>
      <c r="G19" s="9" t="s">
        <v>53</v>
      </c>
      <c r="H19" s="32" t="s">
        <v>39</v>
      </c>
      <c r="I19" s="7"/>
      <c r="J19" s="38"/>
      <c r="K19" s="49">
        <v>120</v>
      </c>
      <c r="L19" s="19"/>
    </row>
    <row r="20" spans="1:12" ht="6" customHeight="1" thickTop="1" thickBot="1" x14ac:dyDescent="0.25">
      <c r="A20" s="24"/>
      <c r="B20" s="21"/>
      <c r="C20" s="21"/>
      <c r="D20" s="20"/>
      <c r="E20" s="20"/>
      <c r="F20" s="20"/>
      <c r="G20" s="20"/>
      <c r="H20" s="20"/>
      <c r="I20" s="20"/>
      <c r="J20" s="39"/>
      <c r="K20" s="20"/>
      <c r="L20" s="25"/>
    </row>
    <row r="21" spans="1:12" s="3" customFormat="1" ht="21" customHeight="1" thickTop="1" x14ac:dyDescent="0.2">
      <c r="A21" s="103" t="s">
        <v>7</v>
      </c>
      <c r="B21" s="101" t="s">
        <v>13</v>
      </c>
      <c r="C21" s="101" t="s">
        <v>38</v>
      </c>
      <c r="D21" s="101" t="s">
        <v>2</v>
      </c>
      <c r="E21" s="101" t="s">
        <v>37</v>
      </c>
      <c r="F21" s="101" t="s">
        <v>9</v>
      </c>
      <c r="G21" s="101" t="s">
        <v>14</v>
      </c>
      <c r="H21" s="101" t="s">
        <v>8</v>
      </c>
      <c r="I21" s="101" t="s">
        <v>26</v>
      </c>
      <c r="J21" s="120" t="s">
        <v>23</v>
      </c>
      <c r="K21" s="118" t="s">
        <v>25</v>
      </c>
      <c r="L21" s="114" t="s">
        <v>15</v>
      </c>
    </row>
    <row r="22" spans="1:12" s="3" customFormat="1" ht="13.5" customHeight="1" x14ac:dyDescent="0.2">
      <c r="A22" s="104"/>
      <c r="B22" s="102"/>
      <c r="C22" s="102"/>
      <c r="D22" s="102"/>
      <c r="E22" s="102"/>
      <c r="F22" s="102"/>
      <c r="G22" s="102"/>
      <c r="H22" s="102"/>
      <c r="I22" s="102"/>
      <c r="J22" s="121"/>
      <c r="K22" s="119"/>
      <c r="L22" s="115"/>
    </row>
    <row r="23" spans="1:12" s="4" customFormat="1" ht="17.25" customHeight="1" x14ac:dyDescent="0.2">
      <c r="A23" s="64">
        <v>1</v>
      </c>
      <c r="B23" s="65">
        <v>2</v>
      </c>
      <c r="C23" s="65">
        <v>10011831253</v>
      </c>
      <c r="D23" s="86" t="s">
        <v>66</v>
      </c>
      <c r="E23" s="66" t="s">
        <v>67</v>
      </c>
      <c r="F23" s="66" t="s">
        <v>24</v>
      </c>
      <c r="G23" s="66" t="s">
        <v>86</v>
      </c>
      <c r="H23" s="143">
        <v>0.12167824074074074</v>
      </c>
      <c r="I23" s="143"/>
      <c r="J23" s="76">
        <f>IFERROR($K$19*3600/(HOUR(H23)*3600+MINUTE(H23)*60+SECOND(H23)),"")</f>
        <v>41.091981356415864</v>
      </c>
      <c r="K23" s="66" t="s">
        <v>24</v>
      </c>
      <c r="L23" s="67"/>
    </row>
    <row r="24" spans="1:12" s="4" customFormat="1" ht="17.25" customHeight="1" x14ac:dyDescent="0.2">
      <c r="A24" s="64">
        <v>2</v>
      </c>
      <c r="B24" s="65">
        <v>19</v>
      </c>
      <c r="C24" s="65">
        <v>10036023053</v>
      </c>
      <c r="D24" s="86" t="s">
        <v>68</v>
      </c>
      <c r="E24" s="66" t="s">
        <v>69</v>
      </c>
      <c r="F24" s="66" t="s">
        <v>33</v>
      </c>
      <c r="G24" s="66" t="s">
        <v>87</v>
      </c>
      <c r="H24" s="143">
        <v>0.12267361111111112</v>
      </c>
      <c r="I24" s="143">
        <f>H24-$H$23</f>
        <v>9.9537037037038256E-4</v>
      </c>
      <c r="J24" s="76">
        <f>IFERROR($K$19*3600/(HOUR(H24)*3600+MINUTE(H24)*60+SECOND(H24)),"")</f>
        <v>40.758562128502689</v>
      </c>
      <c r="K24" s="66" t="s">
        <v>33</v>
      </c>
      <c r="L24" s="67"/>
    </row>
    <row r="25" spans="1:12" s="4" customFormat="1" ht="17.25" customHeight="1" x14ac:dyDescent="0.2">
      <c r="A25" s="68">
        <v>3</v>
      </c>
      <c r="B25" s="65">
        <v>15</v>
      </c>
      <c r="C25" s="65">
        <v>10034963834</v>
      </c>
      <c r="D25" s="86" t="s">
        <v>70</v>
      </c>
      <c r="E25" s="66" t="s">
        <v>71</v>
      </c>
      <c r="F25" s="66" t="s">
        <v>32</v>
      </c>
      <c r="G25" s="66" t="s">
        <v>87</v>
      </c>
      <c r="H25" s="143">
        <v>0.12346064814814815</v>
      </c>
      <c r="I25" s="143">
        <f t="shared" ref="I25:I32" si="0">H25-$H$23</f>
        <v>1.7824074074074131E-3</v>
      </c>
      <c r="J25" s="76">
        <f t="shared" ref="J25:J32" si="1">IFERROR($K$19*3600/(HOUR(H25)*3600+MINUTE(H25)*60+SECOND(H25)),"")</f>
        <v>40.498734414549546</v>
      </c>
      <c r="K25" s="66" t="s">
        <v>33</v>
      </c>
      <c r="L25" s="67"/>
    </row>
    <row r="26" spans="1:12" s="4" customFormat="1" ht="17.25" customHeight="1" x14ac:dyDescent="0.2">
      <c r="A26" s="68">
        <v>4</v>
      </c>
      <c r="B26" s="65">
        <v>7</v>
      </c>
      <c r="C26" s="65">
        <v>10015566561</v>
      </c>
      <c r="D26" s="86" t="s">
        <v>72</v>
      </c>
      <c r="E26" s="66" t="s">
        <v>73</v>
      </c>
      <c r="F26" s="66" t="s">
        <v>24</v>
      </c>
      <c r="G26" s="66" t="s">
        <v>86</v>
      </c>
      <c r="H26" s="143">
        <v>0.12388888888888888</v>
      </c>
      <c r="I26" s="143">
        <f t="shared" si="0"/>
        <v>2.2106481481481421E-3</v>
      </c>
      <c r="J26" s="76">
        <f t="shared" si="1"/>
        <v>40.358744394618832</v>
      </c>
      <c r="K26" s="66" t="s">
        <v>33</v>
      </c>
      <c r="L26" s="67"/>
    </row>
    <row r="27" spans="1:12" s="4" customFormat="1" ht="17.25" customHeight="1" x14ac:dyDescent="0.2">
      <c r="A27" s="68">
        <v>5</v>
      </c>
      <c r="B27" s="65">
        <v>16</v>
      </c>
      <c r="C27" s="65">
        <v>10034968682</v>
      </c>
      <c r="D27" s="86" t="s">
        <v>74</v>
      </c>
      <c r="E27" s="66" t="s">
        <v>75</v>
      </c>
      <c r="F27" s="66" t="s">
        <v>33</v>
      </c>
      <c r="G27" s="66" t="s">
        <v>87</v>
      </c>
      <c r="H27" s="143">
        <v>0.12822916666666667</v>
      </c>
      <c r="I27" s="143">
        <f t="shared" si="0"/>
        <v>6.5509259259259323E-3</v>
      </c>
      <c r="J27" s="76">
        <f t="shared" si="1"/>
        <v>38.992688870836716</v>
      </c>
      <c r="K27" s="66" t="s">
        <v>33</v>
      </c>
      <c r="L27" s="67"/>
    </row>
    <row r="28" spans="1:12" s="4" customFormat="1" ht="17.25" customHeight="1" x14ac:dyDescent="0.2">
      <c r="A28" s="68">
        <v>6</v>
      </c>
      <c r="B28" s="65">
        <v>1</v>
      </c>
      <c r="C28" s="65">
        <v>10036065287</v>
      </c>
      <c r="D28" s="86" t="s">
        <v>76</v>
      </c>
      <c r="E28" s="66" t="s">
        <v>77</v>
      </c>
      <c r="F28" s="66" t="s">
        <v>24</v>
      </c>
      <c r="G28" s="66" t="s">
        <v>86</v>
      </c>
      <c r="H28" s="143">
        <v>0.13027777777777777</v>
      </c>
      <c r="I28" s="143">
        <f t="shared" si="0"/>
        <v>8.5995370370370305E-3</v>
      </c>
      <c r="J28" s="76">
        <f t="shared" si="1"/>
        <v>38.379530916844352</v>
      </c>
      <c r="K28" s="66" t="s">
        <v>33</v>
      </c>
      <c r="L28" s="67"/>
    </row>
    <row r="29" spans="1:12" s="4" customFormat="1" ht="17.25" customHeight="1" x14ac:dyDescent="0.2">
      <c r="A29" s="64">
        <v>7</v>
      </c>
      <c r="B29" s="65">
        <v>18</v>
      </c>
      <c r="C29" s="65">
        <v>10089398921</v>
      </c>
      <c r="D29" s="86" t="s">
        <v>78</v>
      </c>
      <c r="E29" s="66" t="s">
        <v>79</v>
      </c>
      <c r="F29" s="65" t="s">
        <v>40</v>
      </c>
      <c r="G29" s="66" t="s">
        <v>87</v>
      </c>
      <c r="H29" s="143">
        <v>0.13032407407407406</v>
      </c>
      <c r="I29" s="143">
        <f t="shared" si="0"/>
        <v>8.6458333333333248E-3</v>
      </c>
      <c r="J29" s="76">
        <f t="shared" si="1"/>
        <v>38.365896980461812</v>
      </c>
      <c r="K29" s="66" t="s">
        <v>33</v>
      </c>
      <c r="L29" s="67"/>
    </row>
    <row r="30" spans="1:12" s="4" customFormat="1" ht="17.25" customHeight="1" x14ac:dyDescent="0.2">
      <c r="A30" s="68">
        <v>8</v>
      </c>
      <c r="B30" s="65">
        <v>17</v>
      </c>
      <c r="C30" s="65">
        <v>10036083980</v>
      </c>
      <c r="D30" s="86" t="s">
        <v>80</v>
      </c>
      <c r="E30" s="66" t="s">
        <v>81</v>
      </c>
      <c r="F30" s="66" t="s">
        <v>33</v>
      </c>
      <c r="G30" s="66" t="s">
        <v>87</v>
      </c>
      <c r="H30" s="143">
        <v>0.13040509259259259</v>
      </c>
      <c r="I30" s="143">
        <f t="shared" si="0"/>
        <v>8.7268518518518468E-3</v>
      </c>
      <c r="J30" s="76">
        <f t="shared" si="1"/>
        <v>38.342060885772611</v>
      </c>
      <c r="K30" s="66" t="s">
        <v>33</v>
      </c>
      <c r="L30" s="67"/>
    </row>
    <row r="31" spans="1:12" s="4" customFormat="1" ht="17.25" customHeight="1" x14ac:dyDescent="0.2">
      <c r="A31" s="68">
        <v>9</v>
      </c>
      <c r="B31" s="65">
        <v>4</v>
      </c>
      <c r="C31" s="65">
        <v>10053975733</v>
      </c>
      <c r="D31" s="86" t="s">
        <v>82</v>
      </c>
      <c r="E31" s="66" t="s">
        <v>83</v>
      </c>
      <c r="F31" s="66" t="s">
        <v>33</v>
      </c>
      <c r="G31" s="66" t="s">
        <v>86</v>
      </c>
      <c r="H31" s="143">
        <v>0.13040509259259259</v>
      </c>
      <c r="I31" s="143">
        <f t="shared" si="0"/>
        <v>8.7268518518518468E-3</v>
      </c>
      <c r="J31" s="76">
        <f t="shared" si="1"/>
        <v>38.342060885772611</v>
      </c>
      <c r="K31" s="66"/>
      <c r="L31" s="67"/>
    </row>
    <row r="32" spans="1:12" s="4" customFormat="1" ht="17.25" customHeight="1" thickBot="1" x14ac:dyDescent="0.25">
      <c r="A32" s="84">
        <v>10</v>
      </c>
      <c r="B32" s="69">
        <v>6</v>
      </c>
      <c r="C32" s="69">
        <v>10036034268</v>
      </c>
      <c r="D32" s="87" t="s">
        <v>84</v>
      </c>
      <c r="E32" s="70" t="s">
        <v>85</v>
      </c>
      <c r="F32" s="70" t="s">
        <v>24</v>
      </c>
      <c r="G32" s="70" t="s">
        <v>86</v>
      </c>
      <c r="H32" s="144">
        <v>0.13040509259259259</v>
      </c>
      <c r="I32" s="144">
        <f t="shared" si="0"/>
        <v>8.7268518518518468E-3</v>
      </c>
      <c r="J32" s="85">
        <f t="shared" si="1"/>
        <v>38.342060885772611</v>
      </c>
      <c r="K32" s="70"/>
      <c r="L32" s="71"/>
    </row>
    <row r="33" spans="1:12" s="4" customFormat="1" ht="9" customHeight="1" thickTop="1" thickBot="1" x14ac:dyDescent="0.25">
      <c r="A33" s="56"/>
      <c r="B33" s="60"/>
      <c r="C33" s="61"/>
      <c r="D33" s="42"/>
      <c r="E33" s="42"/>
      <c r="F33" s="56"/>
      <c r="G33" s="42"/>
      <c r="H33" s="62"/>
      <c r="I33" s="62"/>
      <c r="J33" s="63"/>
      <c r="K33" s="63"/>
      <c r="L33" s="63"/>
    </row>
    <row r="34" spans="1:12" s="4" customFormat="1" ht="18" customHeight="1" thickTop="1" x14ac:dyDescent="0.2">
      <c r="A34" s="111" t="s">
        <v>5</v>
      </c>
      <c r="B34" s="112"/>
      <c r="C34" s="112"/>
      <c r="D34" s="112"/>
      <c r="E34" s="54"/>
      <c r="F34" s="54"/>
      <c r="G34" s="112" t="s">
        <v>6</v>
      </c>
      <c r="H34" s="112"/>
      <c r="I34" s="112"/>
      <c r="J34" s="112"/>
      <c r="K34" s="112"/>
      <c r="L34" s="113"/>
    </row>
    <row r="35" spans="1:12" s="4" customFormat="1" ht="12" customHeight="1" x14ac:dyDescent="0.2">
      <c r="A35" s="29" t="s">
        <v>63</v>
      </c>
      <c r="B35" s="30"/>
      <c r="C35" s="33"/>
      <c r="D35" s="31"/>
      <c r="E35" s="43"/>
      <c r="F35" s="44"/>
      <c r="G35" s="79" t="s">
        <v>34</v>
      </c>
      <c r="H35" s="57">
        <v>2</v>
      </c>
      <c r="I35" s="58"/>
      <c r="J35" s="1"/>
      <c r="K35" s="77" t="s">
        <v>32</v>
      </c>
      <c r="L35" s="55">
        <f>COUNTIF(F23:F32,"ЗМС")</f>
        <v>1</v>
      </c>
    </row>
    <row r="36" spans="1:12" s="4" customFormat="1" ht="12" customHeight="1" x14ac:dyDescent="0.2">
      <c r="A36" s="29" t="s">
        <v>64</v>
      </c>
      <c r="B36" s="8"/>
      <c r="C36" s="34"/>
      <c r="D36" s="23"/>
      <c r="E36" s="45"/>
      <c r="F36" s="46"/>
      <c r="G36" s="79" t="s">
        <v>27</v>
      </c>
      <c r="H36" s="57">
        <f>H37+H42</f>
        <v>10</v>
      </c>
      <c r="I36" s="58"/>
      <c r="J36" s="1"/>
      <c r="K36" s="77" t="s">
        <v>21</v>
      </c>
      <c r="L36" s="55">
        <f>COUNTIF(F23:F32,"МСМК")</f>
        <v>0</v>
      </c>
    </row>
    <row r="37" spans="1:12" s="4" customFormat="1" ht="12" customHeight="1" x14ac:dyDescent="0.2">
      <c r="A37" s="29" t="s">
        <v>44</v>
      </c>
      <c r="B37" s="8"/>
      <c r="C37" s="35"/>
      <c r="D37" s="23"/>
      <c r="E37" s="45"/>
      <c r="F37" s="46"/>
      <c r="G37" s="79" t="s">
        <v>28</v>
      </c>
      <c r="H37" s="57">
        <f>H38+H39+H41</f>
        <v>10</v>
      </c>
      <c r="I37" s="58"/>
      <c r="J37" s="1"/>
      <c r="K37" s="77" t="s">
        <v>24</v>
      </c>
      <c r="L37" s="55">
        <f>COUNTIF(F23:F32,"МС")</f>
        <v>4</v>
      </c>
    </row>
    <row r="38" spans="1:12" s="4" customFormat="1" ht="12" customHeight="1" x14ac:dyDescent="0.2">
      <c r="A38" s="29" t="s">
        <v>65</v>
      </c>
      <c r="B38" s="8"/>
      <c r="C38" s="35"/>
      <c r="D38" s="23"/>
      <c r="G38" s="79" t="s">
        <v>29</v>
      </c>
      <c r="H38" s="57">
        <f>COUNT(A23:A32)</f>
        <v>10</v>
      </c>
      <c r="I38" s="58"/>
      <c r="J38" s="1"/>
      <c r="K38" s="77" t="s">
        <v>33</v>
      </c>
      <c r="L38" s="55">
        <f>COUNTIF(F23:F32,"КМС")</f>
        <v>4</v>
      </c>
    </row>
    <row r="39" spans="1:12" s="4" customFormat="1" ht="12" customHeight="1" x14ac:dyDescent="0.2">
      <c r="A39" s="82"/>
      <c r="B39" s="8"/>
      <c r="C39" s="35"/>
      <c r="D39" s="23"/>
      <c r="E39" s="45"/>
      <c r="F39" s="46"/>
      <c r="G39" s="79" t="s">
        <v>30</v>
      </c>
      <c r="H39" s="57">
        <f>COUNTIF(A23:A32,"НФ")</f>
        <v>0</v>
      </c>
      <c r="I39" s="58"/>
      <c r="J39" s="1"/>
      <c r="K39" s="77" t="s">
        <v>40</v>
      </c>
      <c r="L39" s="55">
        <f>COUNTIF(F23:F32,"1 СР")</f>
        <v>1</v>
      </c>
    </row>
    <row r="40" spans="1:12" s="4" customFormat="1" ht="12" customHeight="1" x14ac:dyDescent="0.2">
      <c r="A40" s="29"/>
      <c r="B40" s="8"/>
      <c r="C40" s="35"/>
      <c r="D40" s="23"/>
      <c r="E40" s="45"/>
      <c r="F40" s="46"/>
      <c r="G40" s="77" t="s">
        <v>45</v>
      </c>
      <c r="H40" s="78">
        <f>COUNTIF(A23:A32,"ЛИМ")</f>
        <v>0</v>
      </c>
      <c r="I40" s="58"/>
      <c r="J40" s="1"/>
      <c r="K40" s="40" t="s">
        <v>42</v>
      </c>
      <c r="L40" s="51">
        <f>COUNTIF(F23:F32,"2 СР")</f>
        <v>0</v>
      </c>
    </row>
    <row r="41" spans="1:12" s="4" customFormat="1" ht="12" customHeight="1" x14ac:dyDescent="0.2">
      <c r="A41" s="29"/>
      <c r="B41" s="8"/>
      <c r="C41" s="8"/>
      <c r="D41" s="23"/>
      <c r="E41" s="45"/>
      <c r="F41" s="46"/>
      <c r="G41" s="79" t="s">
        <v>35</v>
      </c>
      <c r="H41" s="57">
        <f>COUNTIF(A23:A32,"ДСКВ")</f>
        <v>0</v>
      </c>
      <c r="I41" s="58"/>
      <c r="J41" s="1"/>
      <c r="K41" s="40" t="s">
        <v>43</v>
      </c>
      <c r="L41" s="55">
        <f>COUNTIF(F23:F32,"3 СР")</f>
        <v>0</v>
      </c>
    </row>
    <row r="42" spans="1:12" s="4" customFormat="1" ht="12" customHeight="1" x14ac:dyDescent="0.2">
      <c r="A42" s="29"/>
      <c r="B42" s="8"/>
      <c r="C42" s="8"/>
      <c r="D42" s="23"/>
      <c r="E42" s="47"/>
      <c r="F42" s="48"/>
      <c r="G42" s="79" t="s">
        <v>31</v>
      </c>
      <c r="H42" s="57">
        <f>COUNTIF(A23:A32,"НС")</f>
        <v>0</v>
      </c>
      <c r="I42" s="59"/>
      <c r="J42" s="80"/>
      <c r="K42" s="81"/>
      <c r="L42" s="83"/>
    </row>
    <row r="43" spans="1:12" s="4" customFormat="1" ht="6.75" customHeight="1" x14ac:dyDescent="0.2">
      <c r="A43" s="16"/>
      <c r="B43" s="75"/>
      <c r="C43" s="75"/>
      <c r="D43" s="1"/>
      <c r="E43" s="1"/>
      <c r="F43" s="1"/>
      <c r="G43" s="1"/>
      <c r="H43" s="1"/>
      <c r="I43" s="1"/>
      <c r="J43" s="41"/>
      <c r="K43" s="1"/>
      <c r="L43" s="17"/>
    </row>
    <row r="44" spans="1:12" s="4" customFormat="1" ht="15.75" customHeight="1" x14ac:dyDescent="0.2">
      <c r="A44" s="108" t="s">
        <v>3</v>
      </c>
      <c r="B44" s="109"/>
      <c r="C44" s="109"/>
      <c r="D44" s="109"/>
      <c r="E44" s="109" t="s">
        <v>12</v>
      </c>
      <c r="F44" s="109"/>
      <c r="G44" s="109"/>
      <c r="H44" s="109"/>
      <c r="I44" s="109" t="s">
        <v>4</v>
      </c>
      <c r="J44" s="109"/>
      <c r="K44" s="109"/>
      <c r="L44" s="110"/>
    </row>
    <row r="45" spans="1:12" s="4" customFormat="1" ht="9.75" customHeight="1" x14ac:dyDescent="0.2">
      <c r="A45" s="93"/>
      <c r="B45" s="94"/>
      <c r="C45" s="94"/>
      <c r="D45" s="94"/>
      <c r="E45" s="94"/>
      <c r="F45" s="95"/>
      <c r="G45" s="95"/>
      <c r="H45" s="95"/>
      <c r="I45" s="95"/>
      <c r="J45" s="95"/>
      <c r="K45" s="95"/>
      <c r="L45" s="96"/>
    </row>
    <row r="46" spans="1:12" s="4" customFormat="1" ht="9.75" customHeight="1" x14ac:dyDescent="0.2">
      <c r="A46" s="7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4"/>
    </row>
    <row r="47" spans="1:12" s="4" customFormat="1" ht="9.75" customHeight="1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4"/>
    </row>
    <row r="48" spans="1:12" s="4" customFormat="1" ht="9.75" customHeight="1" x14ac:dyDescent="0.2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4"/>
    </row>
    <row r="49" spans="1:12" s="4" customFormat="1" ht="9.75" customHeight="1" x14ac:dyDescent="0.2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7"/>
    </row>
    <row r="50" spans="1:12" s="4" customFormat="1" ht="9.75" customHeight="1" x14ac:dyDescent="0.2">
      <c r="A50" s="93"/>
      <c r="B50" s="94"/>
      <c r="C50" s="94"/>
      <c r="D50" s="94"/>
      <c r="E50" s="94"/>
      <c r="F50" s="98"/>
      <c r="G50" s="98"/>
      <c r="H50" s="98"/>
      <c r="I50" s="98"/>
      <c r="J50" s="98"/>
      <c r="K50" s="98"/>
      <c r="L50" s="99"/>
    </row>
    <row r="51" spans="1:12" s="4" customFormat="1" ht="15.75" customHeight="1" thickBot="1" x14ac:dyDescent="0.25">
      <c r="A51" s="100"/>
      <c r="B51" s="91"/>
      <c r="C51" s="91"/>
      <c r="D51" s="91"/>
      <c r="E51" s="91" t="str">
        <f>G17</f>
        <v>ИВАШИН И.Е. (ВК, г. Челябинск )</v>
      </c>
      <c r="F51" s="91"/>
      <c r="G51" s="91"/>
      <c r="H51" s="91"/>
      <c r="I51" s="91" t="str">
        <f>G18</f>
        <v>СТРЕЖНЕВА Д.А. (ВК, г. Челябинск )</v>
      </c>
      <c r="J51" s="91"/>
      <c r="K51" s="91"/>
      <c r="L51" s="92"/>
    </row>
    <row r="52" spans="1:12" s="4" customFormat="1" ht="14.25" customHeight="1" thickTop="1" x14ac:dyDescent="0.2">
      <c r="A52" s="1"/>
      <c r="B52" s="13"/>
      <c r="C52" s="13"/>
      <c r="D52" s="1"/>
      <c r="E52" s="1"/>
      <c r="F52" s="1"/>
      <c r="G52" s="1"/>
      <c r="H52" s="1"/>
      <c r="I52" s="1"/>
      <c r="J52" s="41"/>
      <c r="K52" s="1"/>
      <c r="L52" s="1"/>
    </row>
    <row r="60" spans="1:12" ht="9.75" customHeight="1" x14ac:dyDescent="0.2"/>
  </sheetData>
  <mergeCells count="45">
    <mergeCell ref="A13:D13"/>
    <mergeCell ref="A14:D14"/>
    <mergeCell ref="A6:L6"/>
    <mergeCell ref="A7:L7"/>
    <mergeCell ref="A9:L9"/>
    <mergeCell ref="A8:L8"/>
    <mergeCell ref="A12:L12"/>
    <mergeCell ref="A10:L10"/>
    <mergeCell ref="A11:L11"/>
    <mergeCell ref="A1:L1"/>
    <mergeCell ref="A2:L2"/>
    <mergeCell ref="A3:L3"/>
    <mergeCell ref="A4:L4"/>
    <mergeCell ref="A5:L5"/>
    <mergeCell ref="H15:L15"/>
    <mergeCell ref="E21:E22"/>
    <mergeCell ref="A44:D44"/>
    <mergeCell ref="E44:H44"/>
    <mergeCell ref="I44:L44"/>
    <mergeCell ref="F21:F22"/>
    <mergeCell ref="G21:G22"/>
    <mergeCell ref="H21:H22"/>
    <mergeCell ref="A34:D34"/>
    <mergeCell ref="G34:L34"/>
    <mergeCell ref="L21:L22"/>
    <mergeCell ref="A15:G15"/>
    <mergeCell ref="K21:K22"/>
    <mergeCell ref="I21:I22"/>
    <mergeCell ref="H16:L16"/>
    <mergeCell ref="J21:J22"/>
    <mergeCell ref="H17:L17"/>
    <mergeCell ref="H18:L18"/>
    <mergeCell ref="I51:L51"/>
    <mergeCell ref="A45:E45"/>
    <mergeCell ref="F45:L45"/>
    <mergeCell ref="A49:E49"/>
    <mergeCell ref="F49:L49"/>
    <mergeCell ref="A50:E50"/>
    <mergeCell ref="F50:L50"/>
    <mergeCell ref="A51:D51"/>
    <mergeCell ref="E51:H51"/>
    <mergeCell ref="C21:C22"/>
    <mergeCell ref="D21:D22"/>
    <mergeCell ref="A21:A22"/>
    <mergeCell ref="B21:B22"/>
  </mergeCells>
  <conditionalFormatting sqref="B35:B1048576 B16:B22">
    <cfRule type="duplicateValues" dxfId="1" priority="5"/>
  </conditionalFormatting>
  <conditionalFormatting sqref="G41:G42 G35:G39">
    <cfRule type="duplicateValues" dxfId="0" priority="12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2021-07-13T10:22:47Z</dcterms:modified>
</cp:coreProperties>
</file>