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86C450CB-8DC8-4EBC-A058-63C8E7E12CB1}" xr6:coauthVersionLast="47" xr6:coauthVersionMax="47" xr10:uidLastSave="{00000000-0000-0000-0000-000000000000}"/>
  <bookViews>
    <workbookView xWindow="-108" yWindow="-108" windowWidth="23256" windowHeight="12456" tabRatio="789" activeTab="1" xr2:uid="{00000000-000D-0000-FFFF-FFFF00000000}"/>
  </bookViews>
  <sheets>
    <sheet name="Гр г. 21.06" sheetId="122" r:id="rId1"/>
    <sheet name="Гр г. 22.06" sheetId="123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0">'Гр г. 21.06'!$21:$22</definedName>
    <definedName name="_xlnm.Print_Titles" localSheetId="1">'Гр г. 22.06'!$21:$22</definedName>
    <definedName name="_xlnm.Print_Area" localSheetId="0">'Гр г. 21.06'!$A$1:$L$62</definedName>
    <definedName name="_xlnm.Print_Area" localSheetId="1">'Гр г. 22.06'!$A$1:$L$62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23" l="1"/>
  <c r="I37" i="123"/>
  <c r="I38" i="123"/>
  <c r="I39" i="123"/>
  <c r="I40" i="123"/>
  <c r="I41" i="123"/>
  <c r="I42" i="123"/>
  <c r="I36" i="123"/>
  <c r="I62" i="123"/>
  <c r="G62" i="123"/>
  <c r="D62" i="123"/>
  <c r="H54" i="123"/>
  <c r="L53" i="123"/>
  <c r="H53" i="123"/>
  <c r="L52" i="123"/>
  <c r="H52" i="123"/>
  <c r="L51" i="123"/>
  <c r="H51" i="123"/>
  <c r="L50" i="123"/>
  <c r="H50" i="123"/>
  <c r="L49" i="123"/>
  <c r="L48" i="123"/>
  <c r="L47" i="123"/>
  <c r="J44" i="123"/>
  <c r="J43" i="123"/>
  <c r="J42" i="123"/>
  <c r="J41" i="123"/>
  <c r="J40" i="123"/>
  <c r="J39" i="123"/>
  <c r="J38" i="123"/>
  <c r="J37" i="123"/>
  <c r="J36" i="123"/>
  <c r="J35" i="123"/>
  <c r="I35" i="123"/>
  <c r="J34" i="123"/>
  <c r="I34" i="123"/>
  <c r="J33" i="123"/>
  <c r="I33" i="123"/>
  <c r="J32" i="123"/>
  <c r="I32" i="123"/>
  <c r="J31" i="123"/>
  <c r="I31" i="123"/>
  <c r="J30" i="123"/>
  <c r="I30" i="123"/>
  <c r="J29" i="123"/>
  <c r="I29" i="123"/>
  <c r="J28" i="123"/>
  <c r="I28" i="123"/>
  <c r="J27" i="123"/>
  <c r="I27" i="123"/>
  <c r="J26" i="123"/>
  <c r="I26" i="123"/>
  <c r="J25" i="123"/>
  <c r="I25" i="123"/>
  <c r="J24" i="123"/>
  <c r="I24" i="123"/>
  <c r="J23" i="122"/>
  <c r="I25" i="122"/>
  <c r="I26" i="122"/>
  <c r="I27" i="122"/>
  <c r="I28" i="122"/>
  <c r="I29" i="122"/>
  <c r="I30" i="122"/>
  <c r="I31" i="122"/>
  <c r="I32" i="122"/>
  <c r="I33" i="122"/>
  <c r="I34" i="122"/>
  <c r="I35" i="122"/>
  <c r="I36" i="122"/>
  <c r="I24" i="122"/>
  <c r="H49" i="123" l="1"/>
  <c r="H48" i="123" s="1"/>
  <c r="J32" i="122"/>
  <c r="J33" i="122"/>
  <c r="J34" i="122"/>
  <c r="J35" i="122"/>
  <c r="J36" i="122"/>
  <c r="J37" i="122"/>
  <c r="J38" i="122"/>
  <c r="J39" i="122"/>
  <c r="J40" i="122"/>
  <c r="J41" i="122"/>
  <c r="J42" i="122"/>
  <c r="J43" i="122"/>
  <c r="J44" i="122"/>
  <c r="J24" i="122"/>
  <c r="J25" i="122"/>
  <c r="J26" i="122"/>
  <c r="J27" i="122"/>
  <c r="J28" i="122"/>
  <c r="J29" i="122"/>
  <c r="J30" i="122"/>
  <c r="J31" i="122"/>
  <c r="I62" i="122" l="1"/>
  <c r="L51" i="122" l="1"/>
  <c r="H54" i="122"/>
  <c r="H53" i="122"/>
  <c r="H52" i="122"/>
  <c r="H51" i="122"/>
  <c r="H50" i="122"/>
  <c r="L48" i="122"/>
  <c r="H49" i="122" l="1"/>
  <c r="H48" i="122" s="1"/>
  <c r="L53" i="122"/>
  <c r="L52" i="122"/>
  <c r="L50" i="122"/>
  <c r="L49" i="122"/>
  <c r="L47" i="122"/>
  <c r="D62" i="122" l="1"/>
  <c r="G62" i="122"/>
</calcChain>
</file>

<file path=xl/sharedStrings.xml><?xml version="1.0" encoding="utf-8"?>
<sst xmlns="http://schemas.openxmlformats.org/spreadsheetml/2006/main" count="319" uniqueCount="123">
  <si>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</si>
  <si>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</si>
  <si>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</si>
  <si>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</si>
  <si>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</si>
  <si>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</si>
  <si>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</si>
  <si>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</si>
  <si>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</si>
  <si>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</si>
  <si>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</si>
  <si>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</si>
  <si>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</si>
  <si>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</si>
  <si>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</si>
  <si>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</si>
  <si>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</si>
  <si>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</si>
  <si>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</si>
  <si>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</si>
  <si>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</si>
  <si>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</si>
  <si>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</si>
  <si>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</si>
  <si>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</si>
  <si>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</si>
  <si>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</si>
  <si>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</si>
  <si>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</si>
  <si>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</si>
  <si>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</si>
  <si>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</si>
  <si>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</si>
  <si>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</si>
  <si>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</si>
  <si>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</si>
  <si>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</si>
  <si>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</si>
  <si>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</si>
  <si>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ВЫПОЛНЕНИЕ НТУ ЕВСК</t>
  </si>
  <si>
    <t>НФ</t>
  </si>
  <si>
    <t>СУДЬЯ НА ФИНИШЕ</t>
  </si>
  <si>
    <t>2 СР</t>
  </si>
  <si>
    <t>3 СР</t>
  </si>
  <si>
    <t>МЕСТО ПРОВЕДЕНИЯ: г. Уфа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</si>
  <si>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</si>
  <si>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</si>
  <si>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</si>
  <si>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</si>
  <si>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Ветер:</t>
  </si>
  <si>
    <t>ДИСТАНЦИЯ: ДЛИНА КРУГА/КРУГОВ</t>
  </si>
  <si>
    <t>НАЗВАНИЕ ТРАССЫ / РЕГ. НОМЕР: Биатлон</t>
  </si>
  <si>
    <t>шоссе - групповая гонка</t>
  </si>
  <si>
    <t>№ ВРВС: 0080611611Я</t>
  </si>
  <si>
    <t>Республика Башкортостан</t>
  </si>
  <si>
    <t>Юноши 15-16 лет</t>
  </si>
  <si>
    <t xml:space="preserve">НАЧАЛО ГОНКИ: 13ч 00м </t>
  </si>
  <si>
    <t>Ленинградская область</t>
  </si>
  <si>
    <t>Кезерев Николай</t>
  </si>
  <si>
    <t>12.08.2008</t>
  </si>
  <si>
    <t>Степанов Тарас</t>
  </si>
  <si>
    <t>12.06.2008</t>
  </si>
  <si>
    <t>Катаев Никита</t>
  </si>
  <si>
    <t>16.01.2007</t>
  </si>
  <si>
    <t>Челябинская область</t>
  </si>
  <si>
    <t>Маликов Руслан</t>
  </si>
  <si>
    <t>19.09.2008</t>
  </si>
  <si>
    <t>Плетнев Георгий</t>
  </si>
  <si>
    <t>08.06.2007</t>
  </si>
  <si>
    <t>ДАТА ПРОВЕДЕНИЯ: 21 июня 2023 г.</t>
  </si>
  <si>
    <t>ОКОНЧАНИЕ ГОНКИ:  14ч 25м</t>
  </si>
  <si>
    <t>№ ЕКП 2023: 31306</t>
  </si>
  <si>
    <t>И.Е. Ивашин (ВК, Челябинская обл.)</t>
  </si>
  <si>
    <t>О.В. Курзина (ВК, Челябинская обл. )</t>
  </si>
  <si>
    <t>Д.А. Стержнева (ВК, Челябинская обл.)</t>
  </si>
  <si>
    <t>2,1 км/20</t>
  </si>
  <si>
    <t>ВСЕРОССИЙСКИЕ СОРЕВНОВАНИЯ</t>
  </si>
  <si>
    <t>Стаценко Станислав</t>
  </si>
  <si>
    <t>15.01.2007</t>
  </si>
  <si>
    <t>Гурьянов Кирилл</t>
  </si>
  <si>
    <t>02.10.2008</t>
  </si>
  <si>
    <t>кмс</t>
  </si>
  <si>
    <t>Газизов Руслан</t>
  </si>
  <si>
    <t>17.10.2009</t>
  </si>
  <si>
    <t>Минаев Иван</t>
  </si>
  <si>
    <t>20.02.2009</t>
  </si>
  <si>
    <t>Буланов Михаил</t>
  </si>
  <si>
    <t>21.02.2008</t>
  </si>
  <si>
    <t>Пузыров Владимир</t>
  </si>
  <si>
    <t>14.02.2008</t>
  </si>
  <si>
    <t>Александров Дмитрий</t>
  </si>
  <si>
    <t>11.12.2007</t>
  </si>
  <si>
    <t>II</t>
  </si>
  <si>
    <t>Алтынбаев Кирилл</t>
  </si>
  <si>
    <t>24.04.2007</t>
  </si>
  <si>
    <t>Щербинин Сергей</t>
  </si>
  <si>
    <t>03.11.2008</t>
  </si>
  <si>
    <t>Поляков Егор</t>
  </si>
  <si>
    <t>16.02.2009</t>
  </si>
  <si>
    <t>Иванов Дмитрий</t>
  </si>
  <si>
    <t>29.08.2008</t>
  </si>
  <si>
    <t>Соболев Семен</t>
  </si>
  <si>
    <t>06.02.2008</t>
  </si>
  <si>
    <t>Стрежнев Денис</t>
  </si>
  <si>
    <t>15.04.2008</t>
  </si>
  <si>
    <t>Рыбаков Дмитрий</t>
  </si>
  <si>
    <t>14.08.2008</t>
  </si>
  <si>
    <t>Власов Данил</t>
  </si>
  <si>
    <t>09.08.2007</t>
  </si>
  <si>
    <t>Ломов Кирилл</t>
  </si>
  <si>
    <t>22.03.2009</t>
  </si>
  <si>
    <t>Власов Александр</t>
  </si>
  <si>
    <t>04.04.2007</t>
  </si>
  <si>
    <t>Температура: +13+14</t>
  </si>
  <si>
    <t>Влажность: 53 %</t>
  </si>
  <si>
    <t>Осадки: облачно</t>
  </si>
  <si>
    <t>ДАТА ПРОВЕДЕНИЯ: 22 июня 2023 г.</t>
  </si>
  <si>
    <t>4,285 км/14</t>
  </si>
  <si>
    <t>ОКОНЧАНИЕ ГОНКИ:  14ч 47м</t>
  </si>
  <si>
    <t>19 09 2008</t>
  </si>
  <si>
    <t>Аптынбавв Кирилл</t>
  </si>
  <si>
    <t>Влажность: 68 %</t>
  </si>
  <si>
    <t>Осадки: облачно,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</si>
</sst>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4" fillId="0" borderId="9" xfId="2" applyFont="1" applyBorder="1" applyAlignment="1">
      <alignment horizontal="right" vertical="center"/>
    </xf>
    <xf numFmtId="0" fontId="11" fillId="0" borderId="10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1" xfId="2" applyFont="1" applyBorder="1" applyAlignment="1">
      <alignment horizontal="right" vertical="center"/>
    </xf>
    <xf numFmtId="0" fontId="11" fillId="0" borderId="12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11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9" fontId="12" fillId="0" borderId="4" xfId="2" applyNumberFormat="1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13" xfId="2" applyNumberFormat="1" applyFont="1" applyBorder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14" fontId="12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49" fontId="12" fillId="0" borderId="5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9" fontId="12" fillId="0" borderId="5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vertical="center"/>
    </xf>
    <xf numFmtId="0" fontId="3" fillId="0" borderId="12" xfId="0" applyFont="1" applyBorder="1" applyAlignment="1"/>
    <xf numFmtId="0" fontId="11" fillId="3" borderId="2" xfId="0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166" fontId="9" fillId="0" borderId="31" xfId="0" applyNumberFormat="1" applyFont="1" applyBorder="1" applyAlignment="1">
      <alignment horizontal="left" vertical="center"/>
    </xf>
    <xf numFmtId="0" fontId="5" fillId="0" borderId="17" xfId="2" applyFont="1" applyBorder="1" applyAlignment="1">
      <alignment vertical="center"/>
    </xf>
    <xf numFmtId="0" fontId="6" fillId="0" borderId="17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165" fontId="5" fillId="0" borderId="15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right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21" fontId="9" fillId="2" borderId="24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97693</xdr:colOff>
      <xdr:row>0</xdr:row>
      <xdr:rowOff>73271</xdr:rowOff>
    </xdr:from>
    <xdr:to>
      <xdr:col>1</xdr:col>
      <xdr:colOff>223025</xdr:colOff>
      <xdr:row>2</xdr:row>
      <xdr:rowOff>195147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3" y="73271"/>
          <a:ext cx="608552" cy="660852"/>
        </a:xfrm>
        <a:prstGeom prst="rect">
          <a:avLst/>
        </a:prstGeom>
      </xdr:spPr>
    </xdr:pic>
    <xdr:clientData/>
  </xdr:twoCellAnchor>
  <xdr:twoCellAnchor editAs="oneCell">
    <xdr:from>
      <xdr:col>2</xdr:col>
      <xdr:colOff>9775</xdr:colOff>
      <xdr:row>0</xdr:row>
      <xdr:rowOff>73272</xdr:rowOff>
    </xdr:from>
    <xdr:to>
      <xdr:col>3</xdr:col>
      <xdr:colOff>74341</xdr:colOff>
      <xdr:row>2</xdr:row>
      <xdr:rowOff>213732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214" y="73272"/>
          <a:ext cx="919493" cy="679436"/>
        </a:xfrm>
        <a:prstGeom prst="rect">
          <a:avLst/>
        </a:prstGeom>
      </xdr:spPr>
    </xdr:pic>
    <xdr:clientData/>
  </xdr:twoCellAnchor>
  <xdr:twoCellAnchor editAs="oneCell">
    <xdr:from>
      <xdr:col>10</xdr:col>
      <xdr:colOff>59211</xdr:colOff>
      <xdr:row>0</xdr:row>
      <xdr:rowOff>96448</xdr:rowOff>
    </xdr:from>
    <xdr:to>
      <xdr:col>10</xdr:col>
      <xdr:colOff>837242</xdr:colOff>
      <xdr:row>3</xdr:row>
      <xdr:rowOff>20778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52521" y="96448"/>
          <a:ext cx="778031" cy="708482"/>
        </a:xfrm>
        <a:prstGeom prst="rect">
          <a:avLst/>
        </a:prstGeom>
      </xdr:spPr>
    </xdr:pic>
    <xdr:clientData/>
  </xdr:twoCellAnchor>
  <xdr:oneCellAnchor>
    <xdr:from>
      <xdr:col>11</xdr:col>
      <xdr:colOff>55756</xdr:colOff>
      <xdr:row>0</xdr:row>
      <xdr:rowOff>204439</xdr:rowOff>
    </xdr:from>
    <xdr:ext cx="609600" cy="674915"/>
    <xdr:pic>
      <xdr:nvPicPr>
        <xdr:cNvPr id="9" name="image3.jpeg">
          <a:extLst>
            <a:ext uri="{FF2B5EF4-FFF2-40B4-BE49-F238E27FC236}">
              <a16:creationId xmlns:a16="http://schemas.microsoft.com/office/drawing/2014/main" id="{DBE64698-D670-4568-A9B6-A02B62FF9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9" t="6976" r="5739" b="86369"/>
        <a:stretch/>
      </xdr:blipFill>
      <xdr:spPr>
        <a:xfrm>
          <a:off x="9376317" y="204439"/>
          <a:ext cx="609600" cy="67491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97692</xdr:colOff>
      <xdr:row>0</xdr:row>
      <xdr:rowOff>73270</xdr:rowOff>
    </xdr:from>
    <xdr:to>
      <xdr:col>1</xdr:col>
      <xdr:colOff>213731</xdr:colOff>
      <xdr:row>2</xdr:row>
      <xdr:rowOff>176561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DCB9BDB-7DB4-42DE-9D44-CFB0D164AB5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2" y="73270"/>
          <a:ext cx="599259" cy="642267"/>
        </a:xfrm>
        <a:prstGeom prst="rect">
          <a:avLst/>
        </a:prstGeom>
      </xdr:spPr>
    </xdr:pic>
    <xdr:clientData/>
  </xdr:twoCellAnchor>
  <xdr:twoCellAnchor editAs="oneCell">
    <xdr:from>
      <xdr:col>2</xdr:col>
      <xdr:colOff>9775</xdr:colOff>
      <xdr:row>0</xdr:row>
      <xdr:rowOff>73272</xdr:rowOff>
    </xdr:from>
    <xdr:to>
      <xdr:col>3</xdr:col>
      <xdr:colOff>102219</xdr:colOff>
      <xdr:row>2</xdr:row>
      <xdr:rowOff>213732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96C9512-4D55-470A-97CB-ECAF60D41CB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214" y="73272"/>
          <a:ext cx="947371" cy="679436"/>
        </a:xfrm>
        <a:prstGeom prst="rect">
          <a:avLst/>
        </a:prstGeom>
      </xdr:spPr>
    </xdr:pic>
    <xdr:clientData/>
  </xdr:twoCellAnchor>
  <xdr:twoCellAnchor editAs="oneCell">
    <xdr:from>
      <xdr:col>10</xdr:col>
      <xdr:colOff>59211</xdr:colOff>
      <xdr:row>0</xdr:row>
      <xdr:rowOff>96448</xdr:rowOff>
    </xdr:from>
    <xdr:to>
      <xdr:col>10</xdr:col>
      <xdr:colOff>837242</xdr:colOff>
      <xdr:row>3</xdr:row>
      <xdr:rowOff>20778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FC57F3E-8059-40D0-B947-D53AD5323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94551" y="96448"/>
          <a:ext cx="778031" cy="724430"/>
        </a:xfrm>
        <a:prstGeom prst="rect">
          <a:avLst/>
        </a:prstGeom>
      </xdr:spPr>
    </xdr:pic>
    <xdr:clientData/>
  </xdr:twoCellAnchor>
  <xdr:oneCellAnchor>
    <xdr:from>
      <xdr:col>11</xdr:col>
      <xdr:colOff>55756</xdr:colOff>
      <xdr:row>0</xdr:row>
      <xdr:rowOff>204439</xdr:rowOff>
    </xdr:from>
    <xdr:ext cx="609600" cy="674915"/>
    <xdr:pic>
      <xdr:nvPicPr>
        <xdr:cNvPr id="5" name="image3.jpeg">
          <a:extLst>
            <a:ext uri="{FF2B5EF4-FFF2-40B4-BE49-F238E27FC236}">
              <a16:creationId xmlns:a16="http://schemas.microsoft.com/office/drawing/2014/main" id="{5809013C-4951-48D6-8C38-400ACED56C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9" t="6976" r="5739" b="86369"/>
        <a:stretch/>
      </xdr:blipFill>
      <xdr:spPr>
        <a:xfrm>
          <a:off x="9375016" y="204439"/>
          <a:ext cx="609600" cy="6749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>
    <tabColor theme="3" tint="0.59999389629810485"/>
    <pageSetUpPr fitToPage="1"/>
  </sheetPr>
  <dimension ref="A1:M63"/>
  <sheetViews>
    <sheetView view="pageBreakPreview" topLeftCell="A22" zoomScale="82" zoomScaleNormal="100" zoomScaleSheetLayoutView="82" workbookViewId="0">
      <selection activeCell="C30" sqref="C30"/>
    </sheetView>
  </sheetViews>
  <sheetFormatPr defaultColWidth="9.109375" defaultRowHeight="13.8" x14ac:dyDescent="0.25"/>
  <cols>
    <col min="1" max="1" width="7" style="1" customWidth="1"/>
    <col min="2" max="2" width="7" style="35" customWidth="1"/>
    <col min="3" max="3" width="12.44140625" style="35" customWidth="1"/>
    <col min="4" max="4" width="21.33203125" style="1" customWidth="1"/>
    <col min="5" max="5" width="11.44140625" style="1" customWidth="1"/>
    <col min="6" max="6" width="8.44140625" style="1" customWidth="1"/>
    <col min="7" max="7" width="23" style="1" customWidth="1"/>
    <col min="8" max="8" width="11.33203125" style="1" customWidth="1"/>
    <col min="9" max="9" width="11.109375" style="1" customWidth="1"/>
    <col min="10" max="10" width="9.88671875" style="1" bestFit="1" customWidth="1"/>
    <col min="11" max="11" width="12.88671875" style="1" customWidth="1"/>
    <col min="12" max="12" width="12" style="1" customWidth="1"/>
    <col min="13" max="14" width="11.6640625" style="1" bestFit="1" customWidth="1"/>
    <col min="15" max="16384" width="9.109375" style="1"/>
  </cols>
  <sheetData>
    <row r="1" spans="1:12" ht="21" customHeight="1" x14ac:dyDescent="0.25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1" customHeight="1" x14ac:dyDescent="0.25">
      <c r="A2" s="106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1" customHeight="1" x14ac:dyDescent="0.25">
      <c r="A3" s="106" t="s">
        <v>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1" customHeight="1" x14ac:dyDescent="0.25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6.75" customHeight="1" x14ac:dyDescent="0.25"/>
    <row r="6" spans="1:12" s="2" customFormat="1" ht="23.25" customHeight="1" x14ac:dyDescent="0.25">
      <c r="A6" s="107" t="s">
        <v>76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s="2" customFormat="1" ht="18" customHeight="1" x14ac:dyDescent="0.25">
      <c r="A7" s="108" t="s">
        <v>15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s="2" customFormat="1" ht="4.5" customHeight="1" thickBot="1" x14ac:dyDescent="0.3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8" customHeight="1" thickTop="1" x14ac:dyDescent="0.25">
      <c r="A9" s="112" t="s">
        <v>37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ht="18" customHeight="1" x14ac:dyDescent="0.25">
      <c r="A10" s="115" t="s">
        <v>52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2" ht="19.5" customHeight="1" x14ac:dyDescent="0.25">
      <c r="A11" s="115" t="s">
        <v>55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12" ht="6" customHeigh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15.6" x14ac:dyDescent="0.25">
      <c r="A13" s="3" t="s">
        <v>44</v>
      </c>
      <c r="B13" s="4"/>
      <c r="C13" s="4"/>
      <c r="D13" s="5"/>
      <c r="E13" s="6"/>
      <c r="F13" s="6"/>
      <c r="G13" s="56" t="s">
        <v>56</v>
      </c>
      <c r="H13" s="56"/>
      <c r="I13" s="6"/>
      <c r="J13" s="6"/>
      <c r="K13" s="6"/>
      <c r="L13" s="7" t="s">
        <v>53</v>
      </c>
    </row>
    <row r="14" spans="1:12" ht="15.6" x14ac:dyDescent="0.25">
      <c r="A14" s="8" t="s">
        <v>69</v>
      </c>
      <c r="B14" s="9"/>
      <c r="C14" s="57"/>
      <c r="D14" s="34"/>
      <c r="E14" s="10"/>
      <c r="F14" s="10"/>
      <c r="G14" s="58" t="s">
        <v>70</v>
      </c>
      <c r="H14" s="58"/>
      <c r="I14" s="10"/>
      <c r="J14" s="10"/>
      <c r="K14" s="10"/>
      <c r="L14" s="11" t="s">
        <v>71</v>
      </c>
    </row>
    <row r="15" spans="1:12" ht="14.4" x14ac:dyDescent="0.25">
      <c r="A15" s="118" t="s">
        <v>9</v>
      </c>
      <c r="B15" s="119"/>
      <c r="C15" s="119"/>
      <c r="D15" s="119"/>
      <c r="E15" s="119"/>
      <c r="F15" s="119"/>
      <c r="G15" s="120"/>
      <c r="H15" s="123" t="s">
        <v>0</v>
      </c>
      <c r="I15" s="119"/>
      <c r="J15" s="119"/>
      <c r="K15" s="119"/>
      <c r="L15" s="124"/>
    </row>
    <row r="16" spans="1:12" ht="14.4" x14ac:dyDescent="0.25">
      <c r="A16" s="12" t="s">
        <v>16</v>
      </c>
      <c r="B16" s="13"/>
      <c r="C16" s="13"/>
      <c r="D16" s="14"/>
      <c r="E16" s="15"/>
      <c r="F16" s="14"/>
      <c r="G16" s="16"/>
      <c r="H16" s="63" t="s">
        <v>51</v>
      </c>
      <c r="I16" s="47"/>
      <c r="J16" s="17"/>
      <c r="K16" s="17"/>
      <c r="L16" s="64"/>
    </row>
    <row r="17" spans="1:12" ht="14.4" x14ac:dyDescent="0.25">
      <c r="A17" s="12" t="s">
        <v>17</v>
      </c>
      <c r="B17" s="13"/>
      <c r="C17" s="13"/>
      <c r="D17" s="16"/>
      <c r="E17" s="61"/>
      <c r="F17" s="14"/>
      <c r="G17" s="59" t="s">
        <v>72</v>
      </c>
      <c r="H17" s="63" t="s">
        <v>38</v>
      </c>
      <c r="I17" s="47"/>
      <c r="J17" s="17"/>
      <c r="K17" s="17"/>
      <c r="L17" s="64"/>
    </row>
    <row r="18" spans="1:12" ht="14.4" x14ac:dyDescent="0.25">
      <c r="A18" s="12" t="s">
        <v>18</v>
      </c>
      <c r="B18" s="13"/>
      <c r="C18" s="13"/>
      <c r="D18" s="16"/>
      <c r="E18" s="16"/>
      <c r="F18" s="14"/>
      <c r="G18" s="60" t="s">
        <v>73</v>
      </c>
      <c r="H18" s="63" t="s">
        <v>31</v>
      </c>
      <c r="I18" s="47"/>
      <c r="J18" s="17"/>
      <c r="K18" s="17"/>
      <c r="L18" s="64"/>
    </row>
    <row r="19" spans="1:12" ht="15" thickBot="1" x14ac:dyDescent="0.3">
      <c r="A19" s="69" t="s">
        <v>14</v>
      </c>
      <c r="B19" s="70"/>
      <c r="C19" s="70"/>
      <c r="D19" s="66"/>
      <c r="E19" s="71"/>
      <c r="F19" s="66"/>
      <c r="G19" s="72" t="s">
        <v>74</v>
      </c>
      <c r="H19" s="65" t="s">
        <v>50</v>
      </c>
      <c r="I19" s="67"/>
      <c r="J19" s="76">
        <v>42</v>
      </c>
      <c r="K19" s="68"/>
      <c r="L19" s="77" t="s">
        <v>75</v>
      </c>
    </row>
    <row r="20" spans="1:12" s="61" customFormat="1" ht="6.75" customHeight="1" thickTop="1" thickBot="1" x14ac:dyDescent="0.3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5">
      <c r="A21" s="121" t="s">
        <v>6</v>
      </c>
      <c r="B21" s="104" t="s">
        <v>11</v>
      </c>
      <c r="C21" s="104" t="s">
        <v>35</v>
      </c>
      <c r="D21" s="104" t="s">
        <v>1</v>
      </c>
      <c r="E21" s="104" t="s">
        <v>33</v>
      </c>
      <c r="F21" s="104" t="s">
        <v>8</v>
      </c>
      <c r="G21" s="104" t="s">
        <v>12</v>
      </c>
      <c r="H21" s="104" t="s">
        <v>7</v>
      </c>
      <c r="I21" s="110" t="s">
        <v>22</v>
      </c>
      <c r="J21" s="104" t="s">
        <v>20</v>
      </c>
      <c r="K21" s="100" t="s">
        <v>39</v>
      </c>
      <c r="L21" s="102" t="s">
        <v>13</v>
      </c>
    </row>
    <row r="22" spans="1:12" s="21" customFormat="1" ht="17.25" customHeight="1" x14ac:dyDescent="0.25">
      <c r="A22" s="122"/>
      <c r="B22" s="105"/>
      <c r="C22" s="105"/>
      <c r="D22" s="105"/>
      <c r="E22" s="105"/>
      <c r="F22" s="105"/>
      <c r="G22" s="105"/>
      <c r="H22" s="105"/>
      <c r="I22" s="111"/>
      <c r="J22" s="105"/>
      <c r="K22" s="101"/>
      <c r="L22" s="103"/>
    </row>
    <row r="23" spans="1:12" ht="20.25" customHeight="1" x14ac:dyDescent="0.25">
      <c r="A23" s="78">
        <v>1</v>
      </c>
      <c r="B23" s="79">
        <v>3</v>
      </c>
      <c r="C23" s="80">
        <v>10129113246</v>
      </c>
      <c r="D23" s="41" t="s">
        <v>65</v>
      </c>
      <c r="E23" s="62" t="s">
        <v>66</v>
      </c>
      <c r="F23" s="42" t="s">
        <v>32</v>
      </c>
      <c r="G23" s="43" t="s">
        <v>54</v>
      </c>
      <c r="H23" s="81">
        <v>4.971064814814815E-2</v>
      </c>
      <c r="I23" s="82"/>
      <c r="J23" s="40">
        <f>IFERROR($J$19*3600/(HOUR(H23)*3600+MINUTE(H23)*60+SECOND(H23)),"")</f>
        <v>35.203725261932476</v>
      </c>
      <c r="K23" s="48"/>
      <c r="L23" s="73"/>
    </row>
    <row r="24" spans="1:12" ht="20.25" customHeight="1" x14ac:dyDescent="0.25">
      <c r="A24" s="78">
        <v>2</v>
      </c>
      <c r="B24" s="79">
        <v>4</v>
      </c>
      <c r="C24" s="80">
        <v>10133902824</v>
      </c>
      <c r="D24" s="41" t="s">
        <v>77</v>
      </c>
      <c r="E24" s="62" t="s">
        <v>78</v>
      </c>
      <c r="F24" s="42" t="s">
        <v>32</v>
      </c>
      <c r="G24" s="43" t="s">
        <v>54</v>
      </c>
      <c r="H24" s="81">
        <v>5.2314814814814814E-2</v>
      </c>
      <c r="I24" s="83">
        <f>H24-$H$23</f>
        <v>2.6041666666666644E-3</v>
      </c>
      <c r="J24" s="40">
        <f t="shared" ref="J24:J44" si="0">IFERROR($J$19*3600/(HOUR(H24)*3600+MINUTE(H24)*60+SECOND(H24)),"")</f>
        <v>33.451327433628322</v>
      </c>
      <c r="K24" s="48"/>
      <c r="L24" s="73"/>
    </row>
    <row r="25" spans="1:12" ht="20.25" customHeight="1" x14ac:dyDescent="0.25">
      <c r="A25" s="78">
        <v>3</v>
      </c>
      <c r="B25" s="79">
        <v>2</v>
      </c>
      <c r="C25" s="80">
        <v>10133917170</v>
      </c>
      <c r="D25" s="41" t="s">
        <v>79</v>
      </c>
      <c r="E25" s="62" t="s">
        <v>80</v>
      </c>
      <c r="F25" s="42" t="s">
        <v>32</v>
      </c>
      <c r="G25" s="43" t="s">
        <v>54</v>
      </c>
      <c r="H25" s="81">
        <v>5.2488425925925924E-2</v>
      </c>
      <c r="I25" s="83">
        <f>H25-$H$23</f>
        <v>2.7777777777777748E-3</v>
      </c>
      <c r="J25" s="40">
        <f t="shared" si="0"/>
        <v>33.340683572216101</v>
      </c>
      <c r="K25" s="48"/>
      <c r="L25" s="73"/>
    </row>
    <row r="26" spans="1:12" ht="20.25" customHeight="1" x14ac:dyDescent="0.25">
      <c r="A26" s="78">
        <v>4</v>
      </c>
      <c r="B26" s="79">
        <v>18</v>
      </c>
      <c r="C26" s="80">
        <v>10123564341</v>
      </c>
      <c r="D26" s="41" t="s">
        <v>58</v>
      </c>
      <c r="E26" s="62" t="s">
        <v>59</v>
      </c>
      <c r="F26" s="42" t="s">
        <v>81</v>
      </c>
      <c r="G26" s="43" t="s">
        <v>57</v>
      </c>
      <c r="H26" s="81">
        <v>5.2488425925925924E-2</v>
      </c>
      <c r="I26" s="83">
        <f t="shared" ref="I26:I36" si="1">H26-$H$23</f>
        <v>2.7777777777777748E-3</v>
      </c>
      <c r="J26" s="40">
        <f t="shared" si="0"/>
        <v>33.340683572216101</v>
      </c>
      <c r="K26" s="48"/>
      <c r="L26" s="73"/>
    </row>
    <row r="27" spans="1:12" ht="20.25" customHeight="1" x14ac:dyDescent="0.25">
      <c r="A27" s="78">
        <v>5</v>
      </c>
      <c r="B27" s="79">
        <v>19</v>
      </c>
      <c r="C27" s="80">
        <v>10116100900</v>
      </c>
      <c r="D27" s="41" t="s">
        <v>60</v>
      </c>
      <c r="E27" s="62" t="s">
        <v>61</v>
      </c>
      <c r="F27" s="42" t="s">
        <v>81</v>
      </c>
      <c r="G27" s="43" t="s">
        <v>57</v>
      </c>
      <c r="H27" s="81">
        <v>5.2488425925925924E-2</v>
      </c>
      <c r="I27" s="83">
        <f t="shared" si="1"/>
        <v>2.7777777777777748E-3</v>
      </c>
      <c r="J27" s="40">
        <f t="shared" si="0"/>
        <v>33.340683572216101</v>
      </c>
      <c r="K27" s="48"/>
      <c r="L27" s="73"/>
    </row>
    <row r="28" spans="1:12" ht="20.25" customHeight="1" x14ac:dyDescent="0.25">
      <c r="A28" s="78">
        <v>6</v>
      </c>
      <c r="B28" s="79">
        <v>13</v>
      </c>
      <c r="C28" s="80">
        <v>10113802000</v>
      </c>
      <c r="D28" s="41" t="s">
        <v>62</v>
      </c>
      <c r="E28" s="62" t="s">
        <v>63</v>
      </c>
      <c r="F28" s="42" t="s">
        <v>81</v>
      </c>
      <c r="G28" s="43" t="s">
        <v>64</v>
      </c>
      <c r="H28" s="81">
        <v>5.347222222222222E-2</v>
      </c>
      <c r="I28" s="83">
        <f t="shared" si="1"/>
        <v>3.76157407407407E-3</v>
      </c>
      <c r="J28" s="40">
        <f t="shared" si="0"/>
        <v>32.727272727272727</v>
      </c>
      <c r="K28" s="48"/>
      <c r="L28" s="73"/>
    </row>
    <row r="29" spans="1:12" ht="20.25" customHeight="1" x14ac:dyDescent="0.25">
      <c r="A29" s="78">
        <v>7</v>
      </c>
      <c r="B29" s="79">
        <v>7</v>
      </c>
      <c r="C29" s="80">
        <v>10143464600</v>
      </c>
      <c r="D29" s="41" t="s">
        <v>82</v>
      </c>
      <c r="E29" s="62" t="s">
        <v>83</v>
      </c>
      <c r="F29" s="42" t="s">
        <v>42</v>
      </c>
      <c r="G29" s="43" t="s">
        <v>54</v>
      </c>
      <c r="H29" s="81">
        <v>5.3773148148148153E-2</v>
      </c>
      <c r="I29" s="83">
        <f t="shared" si="1"/>
        <v>4.0625000000000036E-3</v>
      </c>
      <c r="J29" s="40">
        <f t="shared" si="0"/>
        <v>32.544123977615151</v>
      </c>
      <c r="K29" s="48"/>
      <c r="L29" s="73"/>
    </row>
    <row r="30" spans="1:12" ht="20.25" customHeight="1" x14ac:dyDescent="0.25">
      <c r="A30" s="78">
        <v>8</v>
      </c>
      <c r="B30" s="79">
        <v>11</v>
      </c>
      <c r="C30" s="80">
        <v>10106605307</v>
      </c>
      <c r="D30" s="41" t="s">
        <v>67</v>
      </c>
      <c r="E30" s="62" t="s">
        <v>68</v>
      </c>
      <c r="F30" s="42" t="s">
        <v>81</v>
      </c>
      <c r="G30" s="43" t="s">
        <v>64</v>
      </c>
      <c r="H30" s="81">
        <v>5.5243055555555559E-2</v>
      </c>
      <c r="I30" s="83">
        <f t="shared" si="1"/>
        <v>5.5324074074074095E-3</v>
      </c>
      <c r="J30" s="40">
        <f t="shared" si="0"/>
        <v>31.6781898177247</v>
      </c>
      <c r="K30" s="48"/>
      <c r="L30" s="73"/>
    </row>
    <row r="31" spans="1:12" ht="20.25" customHeight="1" x14ac:dyDescent="0.25">
      <c r="A31" s="78">
        <v>9</v>
      </c>
      <c r="B31" s="79">
        <v>21</v>
      </c>
      <c r="C31" s="80">
        <v>10133605154</v>
      </c>
      <c r="D31" s="41" t="s">
        <v>84</v>
      </c>
      <c r="E31" s="62" t="s">
        <v>85</v>
      </c>
      <c r="F31" s="42" t="s">
        <v>42</v>
      </c>
      <c r="G31" s="43" t="s">
        <v>57</v>
      </c>
      <c r="H31" s="81">
        <v>5.5243055555555559E-2</v>
      </c>
      <c r="I31" s="83">
        <f t="shared" si="1"/>
        <v>5.5324074074074095E-3</v>
      </c>
      <c r="J31" s="40">
        <f t="shared" si="0"/>
        <v>31.6781898177247</v>
      </c>
      <c r="K31" s="48"/>
      <c r="L31" s="73"/>
    </row>
    <row r="32" spans="1:12" ht="20.25" customHeight="1" x14ac:dyDescent="0.25">
      <c r="A32" s="78">
        <v>10</v>
      </c>
      <c r="B32" s="79">
        <v>16</v>
      </c>
      <c r="C32" s="80">
        <v>10131110840</v>
      </c>
      <c r="D32" s="41" t="s">
        <v>86</v>
      </c>
      <c r="E32" s="62" t="s">
        <v>87</v>
      </c>
      <c r="F32" s="42" t="s">
        <v>32</v>
      </c>
      <c r="G32" s="43" t="s">
        <v>64</v>
      </c>
      <c r="H32" s="81">
        <v>5.6250000000000001E-2</v>
      </c>
      <c r="I32" s="83">
        <f t="shared" si="1"/>
        <v>6.5393518518518517E-3</v>
      </c>
      <c r="J32" s="40">
        <f t="shared" si="0"/>
        <v>31.111111111111111</v>
      </c>
      <c r="K32" s="48"/>
      <c r="L32" s="73"/>
    </row>
    <row r="33" spans="1:13" ht="20.25" customHeight="1" x14ac:dyDescent="0.25">
      <c r="A33" s="78">
        <v>11</v>
      </c>
      <c r="B33" s="79">
        <v>8</v>
      </c>
      <c r="C33" s="80">
        <v>10143619392</v>
      </c>
      <c r="D33" s="41" t="s">
        <v>88</v>
      </c>
      <c r="E33" s="62" t="s">
        <v>89</v>
      </c>
      <c r="F33" s="42" t="s">
        <v>42</v>
      </c>
      <c r="G33" s="43" t="s">
        <v>54</v>
      </c>
      <c r="H33" s="81">
        <v>5.6250000000000001E-2</v>
      </c>
      <c r="I33" s="83">
        <f t="shared" si="1"/>
        <v>6.5393518518518517E-3</v>
      </c>
      <c r="J33" s="40">
        <f t="shared" si="0"/>
        <v>31.111111111111111</v>
      </c>
      <c r="K33" s="48"/>
      <c r="L33" s="73"/>
    </row>
    <row r="34" spans="1:13" ht="20.25" customHeight="1" x14ac:dyDescent="0.25">
      <c r="A34" s="78">
        <v>12</v>
      </c>
      <c r="B34" s="79">
        <v>1</v>
      </c>
      <c r="C34" s="80">
        <v>10141016156</v>
      </c>
      <c r="D34" s="41" t="s">
        <v>90</v>
      </c>
      <c r="E34" s="62" t="s">
        <v>91</v>
      </c>
      <c r="F34" s="42" t="s">
        <v>42</v>
      </c>
      <c r="G34" s="43" t="s">
        <v>54</v>
      </c>
      <c r="H34" s="81">
        <v>5.8368055555555555E-2</v>
      </c>
      <c r="I34" s="83">
        <f t="shared" si="1"/>
        <v>8.6574074074074053E-3</v>
      </c>
      <c r="J34" s="40">
        <f t="shared" si="0"/>
        <v>29.982153480071386</v>
      </c>
      <c r="K34" s="48"/>
      <c r="L34" s="73"/>
    </row>
    <row r="35" spans="1:13" ht="20.25" customHeight="1" x14ac:dyDescent="0.25">
      <c r="A35" s="78">
        <v>13</v>
      </c>
      <c r="B35" s="79">
        <v>9</v>
      </c>
      <c r="C35" s="80">
        <v>10143619190</v>
      </c>
      <c r="D35" s="41" t="s">
        <v>93</v>
      </c>
      <c r="E35" s="62" t="s">
        <v>94</v>
      </c>
      <c r="F35" s="42" t="s">
        <v>42</v>
      </c>
      <c r="G35" s="43" t="s">
        <v>54</v>
      </c>
      <c r="H35" s="81">
        <v>5.8368055555555555E-2</v>
      </c>
      <c r="I35" s="83">
        <f t="shared" si="1"/>
        <v>8.6574074074074053E-3</v>
      </c>
      <c r="J35" s="40">
        <f t="shared" si="0"/>
        <v>29.982153480071386</v>
      </c>
      <c r="K35" s="48"/>
      <c r="L35" s="73"/>
    </row>
    <row r="36" spans="1:13" ht="20.25" customHeight="1" x14ac:dyDescent="0.25">
      <c r="A36" s="78">
        <v>14</v>
      </c>
      <c r="B36" s="79">
        <v>14</v>
      </c>
      <c r="C36" s="80">
        <v>10131638680</v>
      </c>
      <c r="D36" s="41" t="s">
        <v>95</v>
      </c>
      <c r="E36" s="62" t="s">
        <v>96</v>
      </c>
      <c r="F36" s="42" t="s">
        <v>32</v>
      </c>
      <c r="G36" s="43" t="s">
        <v>64</v>
      </c>
      <c r="H36" s="81">
        <v>5.9166666666666666E-2</v>
      </c>
      <c r="I36" s="83">
        <f t="shared" si="1"/>
        <v>9.4560185185185164E-3</v>
      </c>
      <c r="J36" s="40">
        <f t="shared" si="0"/>
        <v>29.577464788732396</v>
      </c>
      <c r="K36" s="48"/>
      <c r="L36" s="73"/>
    </row>
    <row r="37" spans="1:13" ht="20.25" customHeight="1" x14ac:dyDescent="0.25">
      <c r="A37" s="78" t="s">
        <v>40</v>
      </c>
      <c r="B37" s="79">
        <v>22</v>
      </c>
      <c r="C37" s="80">
        <v>10142164796</v>
      </c>
      <c r="D37" s="41" t="s">
        <v>97</v>
      </c>
      <c r="E37" s="62" t="s">
        <v>98</v>
      </c>
      <c r="F37" s="42" t="s">
        <v>42</v>
      </c>
      <c r="G37" s="43" t="s">
        <v>57</v>
      </c>
      <c r="H37" s="81"/>
      <c r="I37" s="83"/>
      <c r="J37" s="40" t="str">
        <f t="shared" si="0"/>
        <v/>
      </c>
      <c r="K37" s="48"/>
      <c r="L37" s="73"/>
    </row>
    <row r="38" spans="1:13" ht="20.25" customHeight="1" x14ac:dyDescent="0.25">
      <c r="A38" s="78" t="s">
        <v>40</v>
      </c>
      <c r="B38" s="79">
        <v>5</v>
      </c>
      <c r="C38" s="80">
        <v>10143397609</v>
      </c>
      <c r="D38" s="41" t="s">
        <v>99</v>
      </c>
      <c r="E38" s="62" t="s">
        <v>100</v>
      </c>
      <c r="F38" s="42" t="s">
        <v>42</v>
      </c>
      <c r="G38" s="43" t="s">
        <v>54</v>
      </c>
      <c r="H38" s="81"/>
      <c r="I38" s="83"/>
      <c r="J38" s="40" t="str">
        <f t="shared" si="0"/>
        <v/>
      </c>
      <c r="K38" s="48"/>
      <c r="L38" s="73"/>
    </row>
    <row r="39" spans="1:13" ht="20.25" customHeight="1" x14ac:dyDescent="0.25">
      <c r="A39" s="78" t="s">
        <v>40</v>
      </c>
      <c r="B39" s="79">
        <v>6</v>
      </c>
      <c r="C39" s="80">
        <v>10143590191</v>
      </c>
      <c r="D39" s="41" t="s">
        <v>101</v>
      </c>
      <c r="E39" s="62" t="s">
        <v>102</v>
      </c>
      <c r="F39" s="42" t="s">
        <v>42</v>
      </c>
      <c r="G39" s="43" t="s">
        <v>54</v>
      </c>
      <c r="H39" s="81"/>
      <c r="I39" s="83"/>
      <c r="J39" s="40" t="str">
        <f t="shared" si="0"/>
        <v/>
      </c>
      <c r="K39" s="48"/>
      <c r="L39" s="73"/>
    </row>
    <row r="40" spans="1:13" ht="20.25" customHeight="1" x14ac:dyDescent="0.25">
      <c r="A40" s="78" t="s">
        <v>40</v>
      </c>
      <c r="B40" s="79">
        <v>17</v>
      </c>
      <c r="C40" s="80">
        <v>10131105685</v>
      </c>
      <c r="D40" s="41" t="s">
        <v>103</v>
      </c>
      <c r="E40" s="62" t="s">
        <v>104</v>
      </c>
      <c r="F40" s="42" t="s">
        <v>42</v>
      </c>
      <c r="G40" s="43" t="s">
        <v>64</v>
      </c>
      <c r="H40" s="81"/>
      <c r="I40" s="83"/>
      <c r="J40" s="40" t="str">
        <f t="shared" si="0"/>
        <v/>
      </c>
      <c r="K40" s="48"/>
      <c r="L40" s="73"/>
    </row>
    <row r="41" spans="1:13" ht="20.25" customHeight="1" x14ac:dyDescent="0.25">
      <c r="A41" s="78" t="s">
        <v>40</v>
      </c>
      <c r="B41" s="79">
        <v>15</v>
      </c>
      <c r="C41" s="80">
        <v>10131111446</v>
      </c>
      <c r="D41" s="41" t="s">
        <v>105</v>
      </c>
      <c r="E41" s="62" t="s">
        <v>106</v>
      </c>
      <c r="F41" s="42" t="s">
        <v>32</v>
      </c>
      <c r="G41" s="43" t="s">
        <v>64</v>
      </c>
      <c r="H41" s="81"/>
      <c r="I41" s="83"/>
      <c r="J41" s="40" t="str">
        <f t="shared" si="0"/>
        <v/>
      </c>
      <c r="K41" s="48"/>
      <c r="L41" s="73"/>
    </row>
    <row r="42" spans="1:13" ht="20.25" customHeight="1" x14ac:dyDescent="0.25">
      <c r="A42" s="78" t="s">
        <v>40</v>
      </c>
      <c r="B42" s="79">
        <v>12</v>
      </c>
      <c r="C42" s="80">
        <v>10118096066</v>
      </c>
      <c r="D42" s="41" t="s">
        <v>107</v>
      </c>
      <c r="E42" s="62" t="s">
        <v>108</v>
      </c>
      <c r="F42" s="42" t="s">
        <v>81</v>
      </c>
      <c r="G42" s="43" t="s">
        <v>64</v>
      </c>
      <c r="H42" s="81"/>
      <c r="I42" s="83"/>
      <c r="J42" s="40" t="str">
        <f t="shared" si="0"/>
        <v/>
      </c>
      <c r="K42" s="48"/>
      <c r="L42" s="73"/>
    </row>
    <row r="43" spans="1:13" ht="20.25" customHeight="1" x14ac:dyDescent="0.25">
      <c r="A43" s="78" t="s">
        <v>40</v>
      </c>
      <c r="B43" s="79">
        <v>20</v>
      </c>
      <c r="C43" s="80">
        <v>10116030370</v>
      </c>
      <c r="D43" s="41" t="s">
        <v>109</v>
      </c>
      <c r="E43" s="62" t="s">
        <v>110</v>
      </c>
      <c r="F43" s="42" t="s">
        <v>81</v>
      </c>
      <c r="G43" s="43" t="s">
        <v>57</v>
      </c>
      <c r="H43" s="81"/>
      <c r="I43" s="83"/>
      <c r="J43" s="40" t="str">
        <f t="shared" si="0"/>
        <v/>
      </c>
      <c r="K43" s="48"/>
      <c r="L43" s="73"/>
    </row>
    <row r="44" spans="1:13" ht="20.25" customHeight="1" x14ac:dyDescent="0.25">
      <c r="A44" s="78" t="s">
        <v>40</v>
      </c>
      <c r="B44" s="79">
        <v>10</v>
      </c>
      <c r="C44" s="80">
        <v>10120341113</v>
      </c>
      <c r="D44" s="41" t="s">
        <v>111</v>
      </c>
      <c r="E44" s="62" t="s">
        <v>112</v>
      </c>
      <c r="F44" s="42" t="s">
        <v>81</v>
      </c>
      <c r="G44" s="43" t="s">
        <v>64</v>
      </c>
      <c r="H44" s="81"/>
      <c r="I44" s="83"/>
      <c r="J44" s="40" t="str">
        <f t="shared" si="0"/>
        <v/>
      </c>
      <c r="K44" s="48"/>
      <c r="L44" s="73"/>
    </row>
    <row r="45" spans="1:13" ht="8.25" customHeight="1" thickBot="1" x14ac:dyDescent="0.35">
      <c r="A45" s="22"/>
      <c r="B45" s="23"/>
      <c r="C45" s="23"/>
      <c r="D45" s="24"/>
      <c r="E45" s="25"/>
      <c r="F45" s="26"/>
      <c r="G45" s="25"/>
      <c r="H45" s="25"/>
      <c r="I45" s="27"/>
      <c r="J45" s="27"/>
      <c r="K45" s="27"/>
      <c r="L45" s="27"/>
    </row>
    <row r="46" spans="1:13" ht="15" thickTop="1" x14ac:dyDescent="0.25">
      <c r="A46" s="90" t="s">
        <v>4</v>
      </c>
      <c r="B46" s="91"/>
      <c r="C46" s="91"/>
      <c r="D46" s="91"/>
      <c r="E46" s="49"/>
      <c r="F46" s="49"/>
      <c r="G46" s="95" t="s">
        <v>5</v>
      </c>
      <c r="H46" s="95"/>
      <c r="I46" s="95"/>
      <c r="J46" s="95"/>
      <c r="K46" s="95"/>
      <c r="L46" s="96"/>
    </row>
    <row r="47" spans="1:13" ht="13.5" customHeight="1" x14ac:dyDescent="0.25">
      <c r="A47" s="55" t="s">
        <v>113</v>
      </c>
      <c r="B47" s="32"/>
      <c r="C47" s="50"/>
      <c r="D47" s="51"/>
      <c r="E47" s="4"/>
      <c r="F47" s="4"/>
      <c r="G47" s="28" t="s">
        <v>30</v>
      </c>
      <c r="H47" s="36">
        <v>3</v>
      </c>
      <c r="I47" s="61"/>
      <c r="J47" s="61"/>
      <c r="K47" s="37" t="s">
        <v>28</v>
      </c>
      <c r="L47" s="38">
        <f>COUNTIF(F23:F44,"ЗМС")</f>
        <v>0</v>
      </c>
      <c r="M47" s="29"/>
    </row>
    <row r="48" spans="1:13" ht="13.5" customHeight="1" x14ac:dyDescent="0.25">
      <c r="A48" s="55" t="s">
        <v>114</v>
      </c>
      <c r="B48" s="32"/>
      <c r="C48" s="52"/>
      <c r="D48" s="51"/>
      <c r="E48" s="74"/>
      <c r="F48" s="74"/>
      <c r="G48" s="28" t="s">
        <v>23</v>
      </c>
      <c r="H48" s="36">
        <f>H49+H54</f>
        <v>22</v>
      </c>
      <c r="I48" s="61"/>
      <c r="J48" s="61"/>
      <c r="K48" s="37" t="s">
        <v>19</v>
      </c>
      <c r="L48" s="38">
        <f>COUNTIF(F23:F44,"МСМК")</f>
        <v>0</v>
      </c>
      <c r="M48" s="29"/>
    </row>
    <row r="49" spans="1:13" ht="13.5" customHeight="1" x14ac:dyDescent="0.25">
      <c r="A49" s="55" t="s">
        <v>115</v>
      </c>
      <c r="B49" s="32"/>
      <c r="C49" s="16"/>
      <c r="D49" s="51"/>
      <c r="E49" s="74"/>
      <c r="F49" s="74"/>
      <c r="G49" s="28" t="s">
        <v>24</v>
      </c>
      <c r="H49" s="36">
        <f>H50+H51+H52+H53</f>
        <v>22</v>
      </c>
      <c r="I49" s="61"/>
      <c r="J49" s="61"/>
      <c r="K49" s="37" t="s">
        <v>21</v>
      </c>
      <c r="L49" s="38">
        <f>COUNTIF(F23:F44,"МС")</f>
        <v>0</v>
      </c>
      <c r="M49" s="29"/>
    </row>
    <row r="50" spans="1:13" ht="13.5" customHeight="1" x14ac:dyDescent="0.25">
      <c r="A50" s="55" t="s">
        <v>49</v>
      </c>
      <c r="B50" s="32"/>
      <c r="C50" s="16"/>
      <c r="D50" s="51"/>
      <c r="E50" s="74"/>
      <c r="F50" s="74"/>
      <c r="G50" s="28" t="s">
        <v>25</v>
      </c>
      <c r="H50" s="36">
        <f>COUNT(A23:A44)</f>
        <v>14</v>
      </c>
      <c r="I50" s="61"/>
      <c r="J50" s="61"/>
      <c r="K50" s="39" t="s">
        <v>29</v>
      </c>
      <c r="L50" s="38">
        <f>COUNTIF(F23:F44,"КМС")</f>
        <v>7</v>
      </c>
      <c r="M50" s="29"/>
    </row>
    <row r="51" spans="1:13" ht="13.5" customHeight="1" x14ac:dyDescent="0.25">
      <c r="A51" s="53"/>
      <c r="B51" s="32"/>
      <c r="C51" s="16"/>
      <c r="D51" s="51"/>
      <c r="E51" s="74"/>
      <c r="F51" s="74"/>
      <c r="G51" s="28" t="s">
        <v>36</v>
      </c>
      <c r="H51" s="36">
        <f>COUNTIF(A23:A44,"ЛИМ")</f>
        <v>0</v>
      </c>
      <c r="I51" s="61"/>
      <c r="J51" s="61"/>
      <c r="K51" s="39" t="s">
        <v>32</v>
      </c>
      <c r="L51" s="38">
        <f>COUNTIF(F23:F44,"1 СР")</f>
        <v>6</v>
      </c>
      <c r="M51" s="29"/>
    </row>
    <row r="52" spans="1:13" ht="13.5" customHeight="1" x14ac:dyDescent="0.25">
      <c r="A52" s="54"/>
      <c r="B52" s="18"/>
      <c r="C52" s="18"/>
      <c r="D52" s="51"/>
      <c r="E52" s="74"/>
      <c r="F52" s="74"/>
      <c r="G52" s="28" t="s">
        <v>26</v>
      </c>
      <c r="H52" s="36">
        <f>COUNTIF(A23:A44,"НФ")</f>
        <v>8</v>
      </c>
      <c r="I52" s="61"/>
      <c r="J52" s="61"/>
      <c r="K52" s="39" t="s">
        <v>42</v>
      </c>
      <c r="L52" s="38">
        <f>COUNTIF(F23:F44,"2 СР")</f>
        <v>9</v>
      </c>
      <c r="M52" s="29"/>
    </row>
    <row r="53" spans="1:13" ht="13.5" customHeight="1" x14ac:dyDescent="0.25">
      <c r="A53" s="31"/>
      <c r="B53" s="32"/>
      <c r="C53" s="32"/>
      <c r="D53" s="51"/>
      <c r="E53" s="74"/>
      <c r="F53" s="74"/>
      <c r="G53" s="28" t="s">
        <v>34</v>
      </c>
      <c r="H53" s="36">
        <f>COUNTIF(A23:A44,"ДСКВ")</f>
        <v>0</v>
      </c>
      <c r="I53" s="61"/>
      <c r="J53" s="61"/>
      <c r="K53" s="39" t="s">
        <v>43</v>
      </c>
      <c r="L53" s="38">
        <f>COUNTIF(F23:F44,"3 СР")</f>
        <v>0</v>
      </c>
      <c r="M53" s="29"/>
    </row>
    <row r="54" spans="1:13" ht="13.5" customHeight="1" x14ac:dyDescent="0.25">
      <c r="A54" s="31"/>
      <c r="B54" s="32"/>
      <c r="C54" s="32"/>
      <c r="D54" s="51"/>
      <c r="E54" s="74"/>
      <c r="F54" s="74"/>
      <c r="G54" s="28" t="s">
        <v>27</v>
      </c>
      <c r="H54" s="36">
        <f>COUNTIF(A23:A44,"НС")</f>
        <v>0</v>
      </c>
      <c r="I54" s="61"/>
      <c r="J54" s="61"/>
      <c r="K54" s="28"/>
      <c r="L54" s="30"/>
      <c r="M54" s="29"/>
    </row>
    <row r="55" spans="1:13" ht="5.25" customHeight="1" x14ac:dyDescent="0.25">
      <c r="A55" s="31"/>
      <c r="B55" s="32"/>
      <c r="C55" s="32"/>
      <c r="D55" s="32"/>
      <c r="E55" s="32"/>
      <c r="F55" s="32"/>
      <c r="G55" s="18"/>
      <c r="H55" s="18"/>
      <c r="I55" s="33"/>
      <c r="J55" s="18"/>
      <c r="K55" s="18"/>
      <c r="L55" s="75"/>
      <c r="M55" s="29"/>
    </row>
    <row r="56" spans="1:13" ht="15.6" x14ac:dyDescent="0.25">
      <c r="A56" s="92" t="s">
        <v>2</v>
      </c>
      <c r="B56" s="93"/>
      <c r="C56" s="93"/>
      <c r="D56" s="93" t="s">
        <v>10</v>
      </c>
      <c r="E56" s="93"/>
      <c r="F56" s="93"/>
      <c r="G56" s="93" t="s">
        <v>3</v>
      </c>
      <c r="H56" s="93"/>
      <c r="I56" s="93" t="s">
        <v>41</v>
      </c>
      <c r="J56" s="93"/>
      <c r="K56" s="93"/>
      <c r="L56" s="94"/>
    </row>
    <row r="57" spans="1:13" x14ac:dyDescent="0.25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9"/>
    </row>
    <row r="58" spans="1:13" x14ac:dyDescent="0.2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1:13" x14ac:dyDescent="0.2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1:13" x14ac:dyDescent="0.2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9"/>
    </row>
    <row r="61" spans="1:13" x14ac:dyDescent="0.2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9"/>
    </row>
    <row r="62" spans="1:13" ht="16.2" thickBot="1" x14ac:dyDescent="0.3">
      <c r="A62" s="125"/>
      <c r="B62" s="126"/>
      <c r="C62" s="126"/>
      <c r="D62" s="126" t="str">
        <f>G17</f>
        <v>И.Е. Ивашин (ВК, Челябинская обл.)</v>
      </c>
      <c r="E62" s="126"/>
      <c r="F62" s="126"/>
      <c r="G62" s="126" t="str">
        <f>G18</f>
        <v>О.В. Курзина (ВК, Челябинская обл. )</v>
      </c>
      <c r="H62" s="126"/>
      <c r="I62" s="126" t="str">
        <f>G19</f>
        <v>Д.А. Стержнева (ВК, Челябинская обл.)</v>
      </c>
      <c r="J62" s="126"/>
      <c r="K62" s="126"/>
      <c r="L62" s="127"/>
    </row>
    <row r="63" spans="1:13" ht="14.4" thickTop="1" x14ac:dyDescent="0.25"/>
  </sheetData>
  <sheetProtection formatCells="0" formatColumns="0" formatRows="0" sort="0" autoFilter="0" pivotTables="0"/>
  <mergeCells count="41">
    <mergeCell ref="A61:E61"/>
    <mergeCell ref="F61:L61"/>
    <mergeCell ref="A62:C62"/>
    <mergeCell ref="D62:F62"/>
    <mergeCell ref="G62:H62"/>
    <mergeCell ref="I62:L62"/>
    <mergeCell ref="A7:L7"/>
    <mergeCell ref="A8:L8"/>
    <mergeCell ref="I21:I22"/>
    <mergeCell ref="J21:J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H15:L15"/>
    <mergeCell ref="H21:H22"/>
    <mergeCell ref="A1:L1"/>
    <mergeCell ref="A2:L2"/>
    <mergeCell ref="A3:L3"/>
    <mergeCell ref="A6:L6"/>
    <mergeCell ref="A4:L4"/>
    <mergeCell ref="A12:L12"/>
    <mergeCell ref="K21:K22"/>
    <mergeCell ref="L21:L22"/>
    <mergeCell ref="G21:G22"/>
    <mergeCell ref="A57:E57"/>
    <mergeCell ref="F57:L57"/>
    <mergeCell ref="A60:E60"/>
    <mergeCell ref="F60:L60"/>
    <mergeCell ref="A46:D46"/>
    <mergeCell ref="A56:C56"/>
    <mergeCell ref="D56:F56"/>
    <mergeCell ref="G56:H56"/>
    <mergeCell ref="I56:L56"/>
    <mergeCell ref="G46:L46"/>
  </mergeCells>
  <conditionalFormatting sqref="H23:H44 J23:L44">
    <cfRule type="cellIs" dxfId="3" priority="1" operator="equal">
      <formula>0</formula>
    </cfRule>
  </conditionalFormatting>
  <conditionalFormatting sqref="B63:B1048576 B6:B45 B1:B3 B57:B61 B47:B55">
    <cfRule type="duplicateValues" dxfId="2" priority="14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80D8-C5ED-4E00-AA91-7FA5E393C1CC}">
  <sheetPr>
    <tabColor theme="3" tint="0.59999389629810485"/>
    <pageSetUpPr fitToPage="1"/>
  </sheetPr>
  <dimension ref="A1:M63"/>
  <sheetViews>
    <sheetView tabSelected="1" view="pageBreakPreview" topLeftCell="A10" zoomScale="82" zoomScaleNormal="100" zoomScaleSheetLayoutView="82" workbookViewId="0">
      <selection activeCell="D31" sqref="D31"/>
    </sheetView>
  </sheetViews>
  <sheetFormatPr defaultColWidth="9.109375" defaultRowHeight="13.8" x14ac:dyDescent="0.25"/>
  <cols>
    <col min="1" max="1" width="7" style="1" customWidth="1"/>
    <col min="2" max="2" width="7" style="35" customWidth="1"/>
    <col min="3" max="3" width="12.44140625" style="35" customWidth="1"/>
    <col min="4" max="4" width="21.33203125" style="1" customWidth="1"/>
    <col min="5" max="5" width="11.44140625" style="1" customWidth="1"/>
    <col min="6" max="6" width="8.44140625" style="1" customWidth="1"/>
    <col min="7" max="7" width="23" style="1" customWidth="1"/>
    <col min="8" max="8" width="11.33203125" style="1" customWidth="1"/>
    <col min="9" max="9" width="11.109375" style="1" customWidth="1"/>
    <col min="10" max="10" width="9.88671875" style="1" bestFit="1" customWidth="1"/>
    <col min="11" max="11" width="12.88671875" style="1" customWidth="1"/>
    <col min="12" max="12" width="12" style="1" customWidth="1"/>
    <col min="13" max="14" width="11.6640625" style="1" bestFit="1" customWidth="1"/>
    <col min="15" max="16384" width="9.109375" style="1"/>
  </cols>
  <sheetData>
    <row r="1" spans="1:12" ht="21" customHeight="1" x14ac:dyDescent="0.25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1" customHeight="1" x14ac:dyDescent="0.25">
      <c r="A2" s="106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1" customHeight="1" x14ac:dyDescent="0.25">
      <c r="A3" s="106" t="s">
        <v>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1" customHeight="1" x14ac:dyDescent="0.25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6.75" customHeight="1" x14ac:dyDescent="0.25"/>
    <row r="6" spans="1:12" s="2" customFormat="1" ht="23.25" customHeight="1" x14ac:dyDescent="0.25">
      <c r="A6" s="107" t="s">
        <v>76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s="2" customFormat="1" ht="18" customHeight="1" x14ac:dyDescent="0.25">
      <c r="A7" s="108" t="s">
        <v>15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s="2" customFormat="1" ht="4.5" customHeight="1" thickBot="1" x14ac:dyDescent="0.3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8" customHeight="1" thickTop="1" x14ac:dyDescent="0.25">
      <c r="A9" s="112" t="s">
        <v>37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ht="18" customHeight="1" x14ac:dyDescent="0.25">
      <c r="A10" s="115" t="s">
        <v>52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2" ht="19.5" customHeight="1" x14ac:dyDescent="0.25">
      <c r="A11" s="115" t="s">
        <v>55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12" ht="6" customHeigh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15.6" x14ac:dyDescent="0.25">
      <c r="A13" s="3" t="s">
        <v>44</v>
      </c>
      <c r="B13" s="4"/>
      <c r="C13" s="4"/>
      <c r="D13" s="5"/>
      <c r="E13" s="6"/>
      <c r="F13" s="6"/>
      <c r="G13" s="56" t="s">
        <v>56</v>
      </c>
      <c r="H13" s="56"/>
      <c r="I13" s="6"/>
      <c r="J13" s="6"/>
      <c r="K13" s="6"/>
      <c r="L13" s="7" t="s">
        <v>53</v>
      </c>
    </row>
    <row r="14" spans="1:12" ht="15.6" x14ac:dyDescent="0.25">
      <c r="A14" s="8" t="s">
        <v>116</v>
      </c>
      <c r="B14" s="9"/>
      <c r="C14" s="57"/>
      <c r="D14" s="34"/>
      <c r="E14" s="10"/>
      <c r="F14" s="10"/>
      <c r="G14" s="58" t="s">
        <v>118</v>
      </c>
      <c r="H14" s="58"/>
      <c r="I14" s="10"/>
      <c r="J14" s="10"/>
      <c r="K14" s="10"/>
      <c r="L14" s="11" t="s">
        <v>71</v>
      </c>
    </row>
    <row r="15" spans="1:12" ht="14.4" x14ac:dyDescent="0.25">
      <c r="A15" s="118" t="s">
        <v>9</v>
      </c>
      <c r="B15" s="119"/>
      <c r="C15" s="119"/>
      <c r="D15" s="119"/>
      <c r="E15" s="119"/>
      <c r="F15" s="119"/>
      <c r="G15" s="120"/>
      <c r="H15" s="123" t="s">
        <v>0</v>
      </c>
      <c r="I15" s="119"/>
      <c r="J15" s="119"/>
      <c r="K15" s="119"/>
      <c r="L15" s="124"/>
    </row>
    <row r="16" spans="1:12" ht="14.4" x14ac:dyDescent="0.25">
      <c r="A16" s="12" t="s">
        <v>16</v>
      </c>
      <c r="B16" s="13"/>
      <c r="C16" s="13"/>
      <c r="D16" s="14"/>
      <c r="E16" s="15"/>
      <c r="F16" s="14"/>
      <c r="G16" s="16"/>
      <c r="H16" s="63" t="s">
        <v>51</v>
      </c>
      <c r="I16" s="47"/>
      <c r="J16" s="17"/>
      <c r="K16" s="17"/>
      <c r="L16" s="64"/>
    </row>
    <row r="17" spans="1:12" ht="14.4" x14ac:dyDescent="0.25">
      <c r="A17" s="12" t="s">
        <v>17</v>
      </c>
      <c r="B17" s="13"/>
      <c r="C17" s="13"/>
      <c r="D17" s="16"/>
      <c r="E17" s="61"/>
      <c r="F17" s="14"/>
      <c r="G17" s="59" t="s">
        <v>72</v>
      </c>
      <c r="H17" s="63" t="s">
        <v>38</v>
      </c>
      <c r="I17" s="47"/>
      <c r="J17" s="17"/>
      <c r="K17" s="17"/>
      <c r="L17" s="64"/>
    </row>
    <row r="18" spans="1:12" ht="14.4" x14ac:dyDescent="0.25">
      <c r="A18" s="12" t="s">
        <v>18</v>
      </c>
      <c r="B18" s="13"/>
      <c r="C18" s="13"/>
      <c r="D18" s="16"/>
      <c r="E18" s="16"/>
      <c r="F18" s="14"/>
      <c r="G18" s="60" t="s">
        <v>73</v>
      </c>
      <c r="H18" s="63" t="s">
        <v>31</v>
      </c>
      <c r="I18" s="47"/>
      <c r="J18" s="17"/>
      <c r="K18" s="17"/>
      <c r="L18" s="64"/>
    </row>
    <row r="19" spans="1:12" ht="15" thickBot="1" x14ac:dyDescent="0.3">
      <c r="A19" s="69" t="s">
        <v>14</v>
      </c>
      <c r="B19" s="70"/>
      <c r="C19" s="70"/>
      <c r="D19" s="66"/>
      <c r="E19" s="71"/>
      <c r="F19" s="66"/>
      <c r="G19" s="72" t="s">
        <v>74</v>
      </c>
      <c r="H19" s="65" t="s">
        <v>50</v>
      </c>
      <c r="I19" s="67"/>
      <c r="J19" s="76">
        <v>60</v>
      </c>
      <c r="K19" s="68"/>
      <c r="L19" s="77" t="s">
        <v>117</v>
      </c>
    </row>
    <row r="20" spans="1:12" s="61" customFormat="1" ht="6.75" customHeight="1" thickTop="1" thickBot="1" x14ac:dyDescent="0.3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5">
      <c r="A21" s="121" t="s">
        <v>6</v>
      </c>
      <c r="B21" s="104" t="s">
        <v>11</v>
      </c>
      <c r="C21" s="104" t="s">
        <v>35</v>
      </c>
      <c r="D21" s="104" t="s">
        <v>1</v>
      </c>
      <c r="E21" s="104" t="s">
        <v>33</v>
      </c>
      <c r="F21" s="104" t="s">
        <v>8</v>
      </c>
      <c r="G21" s="104" t="s">
        <v>12</v>
      </c>
      <c r="H21" s="104" t="s">
        <v>7</v>
      </c>
      <c r="I21" s="110" t="s">
        <v>22</v>
      </c>
      <c r="J21" s="104" t="s">
        <v>20</v>
      </c>
      <c r="K21" s="100" t="s">
        <v>39</v>
      </c>
      <c r="L21" s="102" t="s">
        <v>13</v>
      </c>
    </row>
    <row r="22" spans="1:12" s="21" customFormat="1" ht="17.25" customHeight="1" x14ac:dyDescent="0.25">
      <c r="A22" s="122"/>
      <c r="B22" s="105"/>
      <c r="C22" s="105"/>
      <c r="D22" s="105"/>
      <c r="E22" s="105"/>
      <c r="F22" s="105"/>
      <c r="G22" s="105"/>
      <c r="H22" s="105"/>
      <c r="I22" s="111"/>
      <c r="J22" s="105"/>
      <c r="K22" s="101"/>
      <c r="L22" s="103"/>
    </row>
    <row r="23" spans="1:12" ht="20.25" customHeight="1" x14ac:dyDescent="0.25">
      <c r="A23" s="78">
        <v>1</v>
      </c>
      <c r="B23" s="79">
        <v>2</v>
      </c>
      <c r="C23" s="80">
        <v>10133917170</v>
      </c>
      <c r="D23" s="41" t="s">
        <v>79</v>
      </c>
      <c r="E23" s="62" t="s">
        <v>80</v>
      </c>
      <c r="F23" s="42" t="s">
        <v>32</v>
      </c>
      <c r="G23" s="43" t="s">
        <v>54</v>
      </c>
      <c r="H23" s="81">
        <v>6.2858796296296301E-2</v>
      </c>
      <c r="I23" s="82"/>
      <c r="J23" s="40">
        <f>IFERROR($J$19*3600/(HOUR(H23)*3600+MINUTE(H23)*60+SECOND(H23)),"")</f>
        <v>39.771681090038669</v>
      </c>
      <c r="K23" s="48"/>
      <c r="L23" s="73"/>
    </row>
    <row r="24" spans="1:12" ht="20.25" customHeight="1" x14ac:dyDescent="0.25">
      <c r="A24" s="78">
        <v>2</v>
      </c>
      <c r="B24" s="79">
        <v>18</v>
      </c>
      <c r="C24" s="80">
        <v>10123564341</v>
      </c>
      <c r="D24" s="41" t="s">
        <v>58</v>
      </c>
      <c r="E24" s="62" t="s">
        <v>59</v>
      </c>
      <c r="F24" s="42" t="s">
        <v>29</v>
      </c>
      <c r="G24" s="43" t="s">
        <v>57</v>
      </c>
      <c r="H24" s="81">
        <v>6.458333333333334E-2</v>
      </c>
      <c r="I24" s="83">
        <f>H24-$H$23</f>
        <v>1.7245370370370383E-3</v>
      </c>
      <c r="J24" s="40">
        <f t="shared" ref="J24:J44" si="0">IFERROR($J$19*3600/(HOUR(H24)*3600+MINUTE(H24)*60+SECOND(H24)),"")</f>
        <v>38.70967741935484</v>
      </c>
      <c r="K24" s="48"/>
      <c r="L24" s="73"/>
    </row>
    <row r="25" spans="1:12" ht="20.25" customHeight="1" x14ac:dyDescent="0.25">
      <c r="A25" s="78">
        <v>3</v>
      </c>
      <c r="B25" s="79">
        <v>4</v>
      </c>
      <c r="C25" s="80">
        <v>10133902824</v>
      </c>
      <c r="D25" s="41" t="s">
        <v>77</v>
      </c>
      <c r="E25" s="62" t="s">
        <v>78</v>
      </c>
      <c r="F25" s="42" t="s">
        <v>32</v>
      </c>
      <c r="G25" s="43" t="s">
        <v>54</v>
      </c>
      <c r="H25" s="81">
        <v>6.5127314814814818E-2</v>
      </c>
      <c r="I25" s="83">
        <f>H25-$H$23</f>
        <v>2.2685185185185169E-3</v>
      </c>
      <c r="J25" s="40">
        <f t="shared" si="0"/>
        <v>38.386351519459751</v>
      </c>
      <c r="K25" s="48"/>
      <c r="L25" s="73"/>
    </row>
    <row r="26" spans="1:12" ht="20.25" customHeight="1" x14ac:dyDescent="0.25">
      <c r="A26" s="78">
        <v>4</v>
      </c>
      <c r="B26" s="79">
        <v>3</v>
      </c>
      <c r="C26" s="80">
        <v>10129113246</v>
      </c>
      <c r="D26" s="41" t="s">
        <v>65</v>
      </c>
      <c r="E26" s="62" t="s">
        <v>119</v>
      </c>
      <c r="F26" s="42" t="s">
        <v>32</v>
      </c>
      <c r="G26" s="43" t="s">
        <v>54</v>
      </c>
      <c r="H26" s="81">
        <v>6.5509259259259267E-2</v>
      </c>
      <c r="I26" s="83">
        <f t="shared" ref="I26:I35" si="1">H26-$H$23</f>
        <v>2.6504629629629656E-3</v>
      </c>
      <c r="J26" s="40">
        <f t="shared" si="0"/>
        <v>38.162544169611309</v>
      </c>
      <c r="K26" s="48"/>
      <c r="L26" s="73"/>
    </row>
    <row r="27" spans="1:12" ht="20.25" customHeight="1" x14ac:dyDescent="0.25">
      <c r="A27" s="78">
        <v>5</v>
      </c>
      <c r="B27" s="79">
        <v>19</v>
      </c>
      <c r="C27" s="80">
        <v>10116100900</v>
      </c>
      <c r="D27" s="41" t="s">
        <v>60</v>
      </c>
      <c r="E27" s="62" t="s">
        <v>61</v>
      </c>
      <c r="F27" s="42" t="s">
        <v>29</v>
      </c>
      <c r="G27" s="43" t="s">
        <v>57</v>
      </c>
      <c r="H27" s="81">
        <v>6.5775462962962966E-2</v>
      </c>
      <c r="I27" s="83">
        <f t="shared" si="1"/>
        <v>2.9166666666666646E-3</v>
      </c>
      <c r="J27" s="40">
        <f t="shared" si="0"/>
        <v>38.008094316382191</v>
      </c>
      <c r="K27" s="48"/>
      <c r="L27" s="73"/>
    </row>
    <row r="28" spans="1:12" ht="20.25" customHeight="1" x14ac:dyDescent="0.25">
      <c r="A28" s="78">
        <v>6</v>
      </c>
      <c r="B28" s="79">
        <v>1</v>
      </c>
      <c r="C28" s="80">
        <v>10141016156</v>
      </c>
      <c r="D28" s="41" t="s">
        <v>90</v>
      </c>
      <c r="E28" s="62" t="s">
        <v>91</v>
      </c>
      <c r="F28" s="42" t="s">
        <v>42</v>
      </c>
      <c r="G28" s="43" t="s">
        <v>54</v>
      </c>
      <c r="H28" s="81">
        <v>6.7430555555555563E-2</v>
      </c>
      <c r="I28" s="83">
        <f t="shared" si="1"/>
        <v>4.5717592592592615E-3</v>
      </c>
      <c r="J28" s="40">
        <f t="shared" si="0"/>
        <v>37.075180226570545</v>
      </c>
      <c r="K28" s="48"/>
      <c r="L28" s="73"/>
    </row>
    <row r="29" spans="1:12" ht="20.25" customHeight="1" x14ac:dyDescent="0.25">
      <c r="A29" s="78">
        <v>7</v>
      </c>
      <c r="B29" s="79">
        <v>13</v>
      </c>
      <c r="C29" s="80">
        <v>10113802000</v>
      </c>
      <c r="D29" s="41" t="s">
        <v>62</v>
      </c>
      <c r="E29" s="62" t="s">
        <v>63</v>
      </c>
      <c r="F29" s="42" t="s">
        <v>29</v>
      </c>
      <c r="G29" s="43" t="s">
        <v>64</v>
      </c>
      <c r="H29" s="81">
        <v>6.7557870370370365E-2</v>
      </c>
      <c r="I29" s="83">
        <f t="shared" si="1"/>
        <v>4.6990740740740639E-3</v>
      </c>
      <c r="J29" s="40">
        <f t="shared" si="0"/>
        <v>37.005310947404489</v>
      </c>
      <c r="K29" s="48"/>
      <c r="L29" s="73"/>
    </row>
    <row r="30" spans="1:12" ht="20.25" customHeight="1" x14ac:dyDescent="0.25">
      <c r="A30" s="78">
        <v>8</v>
      </c>
      <c r="B30" s="79">
        <v>12</v>
      </c>
      <c r="C30" s="80">
        <v>10118096066</v>
      </c>
      <c r="D30" s="41" t="s">
        <v>107</v>
      </c>
      <c r="E30" s="62" t="s">
        <v>108</v>
      </c>
      <c r="F30" s="42" t="s">
        <v>29</v>
      </c>
      <c r="G30" s="43" t="s">
        <v>64</v>
      </c>
      <c r="H30" s="81">
        <v>6.9907407407407404E-2</v>
      </c>
      <c r="I30" s="83">
        <f t="shared" si="1"/>
        <v>7.0486111111111027E-3</v>
      </c>
      <c r="J30" s="40">
        <f t="shared" si="0"/>
        <v>35.76158940397351</v>
      </c>
      <c r="K30" s="48"/>
      <c r="L30" s="73"/>
    </row>
    <row r="31" spans="1:12" ht="20.25" customHeight="1" x14ac:dyDescent="0.25">
      <c r="A31" s="78">
        <v>9</v>
      </c>
      <c r="B31" s="79">
        <v>7</v>
      </c>
      <c r="C31" s="80">
        <v>10143464600</v>
      </c>
      <c r="D31" s="41" t="s">
        <v>82</v>
      </c>
      <c r="E31" s="62" t="s">
        <v>83</v>
      </c>
      <c r="F31" s="42" t="s">
        <v>42</v>
      </c>
      <c r="G31" s="43" t="s">
        <v>54</v>
      </c>
      <c r="H31" s="81">
        <v>7.0069444444444448E-2</v>
      </c>
      <c r="I31" s="83">
        <f t="shared" si="1"/>
        <v>7.2106481481481466E-3</v>
      </c>
      <c r="J31" s="40">
        <f t="shared" si="0"/>
        <v>35.678889990089196</v>
      </c>
      <c r="K31" s="48"/>
      <c r="L31" s="73"/>
    </row>
    <row r="32" spans="1:12" ht="20.25" customHeight="1" x14ac:dyDescent="0.25">
      <c r="A32" s="78">
        <v>10</v>
      </c>
      <c r="B32" s="79">
        <v>9</v>
      </c>
      <c r="C32" s="80">
        <v>10143619190</v>
      </c>
      <c r="D32" s="41" t="s">
        <v>120</v>
      </c>
      <c r="E32" s="62" t="s">
        <v>94</v>
      </c>
      <c r="F32" s="42" t="s">
        <v>42</v>
      </c>
      <c r="G32" s="43" t="s">
        <v>54</v>
      </c>
      <c r="H32" s="81">
        <v>7.0254629629629625E-2</v>
      </c>
      <c r="I32" s="83">
        <f t="shared" si="1"/>
        <v>7.3958333333333237E-3</v>
      </c>
      <c r="J32" s="40">
        <f t="shared" si="0"/>
        <v>35.584843492586494</v>
      </c>
      <c r="K32" s="48"/>
      <c r="L32" s="73"/>
    </row>
    <row r="33" spans="1:13" ht="20.25" customHeight="1" x14ac:dyDescent="0.25">
      <c r="A33" s="78" t="s">
        <v>92</v>
      </c>
      <c r="B33" s="79">
        <v>8</v>
      </c>
      <c r="C33" s="80">
        <v>10143619392</v>
      </c>
      <c r="D33" s="41" t="s">
        <v>88</v>
      </c>
      <c r="E33" s="62" t="s">
        <v>89</v>
      </c>
      <c r="F33" s="42" t="s">
        <v>42</v>
      </c>
      <c r="G33" s="43" t="s">
        <v>54</v>
      </c>
      <c r="H33" s="81">
        <v>7.0324074074074081E-2</v>
      </c>
      <c r="I33" s="83">
        <f t="shared" si="1"/>
        <v>7.465277777777779E-3</v>
      </c>
      <c r="J33" s="40">
        <f t="shared" si="0"/>
        <v>35.54970375246873</v>
      </c>
      <c r="K33" s="48"/>
      <c r="L33" s="73"/>
    </row>
    <row r="34" spans="1:13" ht="20.25" customHeight="1" x14ac:dyDescent="0.25">
      <c r="A34" s="78">
        <v>12</v>
      </c>
      <c r="B34" s="79">
        <v>20</v>
      </c>
      <c r="C34" s="80">
        <v>10116030370</v>
      </c>
      <c r="D34" s="41" t="s">
        <v>109</v>
      </c>
      <c r="E34" s="62" t="s">
        <v>110</v>
      </c>
      <c r="F34" s="42" t="s">
        <v>29</v>
      </c>
      <c r="G34" s="43" t="s">
        <v>57</v>
      </c>
      <c r="H34" s="81">
        <v>7.1180555555555566E-2</v>
      </c>
      <c r="I34" s="83">
        <f t="shared" si="1"/>
        <v>8.3217592592592649E-3</v>
      </c>
      <c r="J34" s="40">
        <f t="shared" si="0"/>
        <v>35.121951219512198</v>
      </c>
      <c r="K34" s="48"/>
      <c r="L34" s="73"/>
    </row>
    <row r="35" spans="1:13" ht="20.25" customHeight="1" x14ac:dyDescent="0.25">
      <c r="A35" s="78">
        <v>13</v>
      </c>
      <c r="B35" s="79">
        <v>10</v>
      </c>
      <c r="C35" s="80">
        <v>10120341113</v>
      </c>
      <c r="D35" s="41" t="s">
        <v>111</v>
      </c>
      <c r="E35" s="62" t="s">
        <v>112</v>
      </c>
      <c r="F35" s="42" t="s">
        <v>29</v>
      </c>
      <c r="G35" s="43" t="s">
        <v>64</v>
      </c>
      <c r="H35" s="81">
        <v>7.1469907407407399E-2</v>
      </c>
      <c r="I35" s="83">
        <f t="shared" si="1"/>
        <v>8.6111111111110972E-3</v>
      </c>
      <c r="J35" s="40">
        <f t="shared" si="0"/>
        <v>34.979757085020246</v>
      </c>
      <c r="K35" s="48"/>
      <c r="L35" s="73"/>
    </row>
    <row r="36" spans="1:13" ht="20.25" customHeight="1" x14ac:dyDescent="0.25">
      <c r="A36" s="78">
        <v>14</v>
      </c>
      <c r="B36" s="79">
        <v>11</v>
      </c>
      <c r="C36" s="80">
        <v>10106605307</v>
      </c>
      <c r="D36" s="41" t="s">
        <v>67</v>
      </c>
      <c r="E36" s="62" t="s">
        <v>68</v>
      </c>
      <c r="F36" s="42" t="s">
        <v>29</v>
      </c>
      <c r="G36" s="43" t="s">
        <v>64</v>
      </c>
      <c r="H36" s="81">
        <v>7.2361111111111112E-2</v>
      </c>
      <c r="I36" s="83">
        <f>H36-$H$23</f>
        <v>9.5023148148148107E-3</v>
      </c>
      <c r="J36" s="40">
        <f t="shared" si="0"/>
        <v>34.548944337811903</v>
      </c>
      <c r="K36" s="48"/>
      <c r="L36" s="73"/>
    </row>
    <row r="37" spans="1:13" ht="20.25" customHeight="1" x14ac:dyDescent="0.25">
      <c r="A37" s="78">
        <v>15</v>
      </c>
      <c r="B37" s="79">
        <v>14</v>
      </c>
      <c r="C37" s="80">
        <v>10131638680</v>
      </c>
      <c r="D37" s="41" t="s">
        <v>95</v>
      </c>
      <c r="E37" s="62" t="s">
        <v>96</v>
      </c>
      <c r="F37" s="42" t="s">
        <v>32</v>
      </c>
      <c r="G37" s="43" t="s">
        <v>64</v>
      </c>
      <c r="H37" s="81">
        <v>7.2546296296296289E-2</v>
      </c>
      <c r="I37" s="83">
        <f t="shared" ref="I37:I42" si="2">H37-$H$23</f>
        <v>9.6874999999999878E-3</v>
      </c>
      <c r="J37" s="40">
        <f t="shared" si="0"/>
        <v>34.460753031269945</v>
      </c>
      <c r="K37" s="48"/>
      <c r="L37" s="73"/>
    </row>
    <row r="38" spans="1:13" ht="20.25" customHeight="1" x14ac:dyDescent="0.25">
      <c r="A38" s="78">
        <v>16</v>
      </c>
      <c r="B38" s="79">
        <v>21</v>
      </c>
      <c r="C38" s="80">
        <v>10133605154</v>
      </c>
      <c r="D38" s="41" t="s">
        <v>84</v>
      </c>
      <c r="E38" s="62" t="s">
        <v>85</v>
      </c>
      <c r="F38" s="42" t="s">
        <v>42</v>
      </c>
      <c r="G38" s="43" t="s">
        <v>57</v>
      </c>
      <c r="H38" s="81">
        <v>7.2916666666666671E-2</v>
      </c>
      <c r="I38" s="83">
        <f t="shared" si="2"/>
        <v>1.005787037037037E-2</v>
      </c>
      <c r="J38" s="40">
        <f t="shared" si="0"/>
        <v>34.285714285714285</v>
      </c>
      <c r="K38" s="48"/>
      <c r="L38" s="73"/>
    </row>
    <row r="39" spans="1:13" ht="20.25" customHeight="1" x14ac:dyDescent="0.25">
      <c r="A39" s="78">
        <v>17</v>
      </c>
      <c r="B39" s="79">
        <v>6</v>
      </c>
      <c r="C39" s="80">
        <v>10143590191</v>
      </c>
      <c r="D39" s="41" t="s">
        <v>101</v>
      </c>
      <c r="E39" s="62" t="s">
        <v>102</v>
      </c>
      <c r="F39" s="42" t="s">
        <v>42</v>
      </c>
      <c r="G39" s="43" t="s">
        <v>54</v>
      </c>
      <c r="H39" s="81">
        <v>7.3437500000000003E-2</v>
      </c>
      <c r="I39" s="83">
        <f t="shared" si="2"/>
        <v>1.0578703703703701E-2</v>
      </c>
      <c r="J39" s="40">
        <f t="shared" si="0"/>
        <v>34.042553191489361</v>
      </c>
      <c r="K39" s="48"/>
      <c r="L39" s="73"/>
    </row>
    <row r="40" spans="1:13" ht="20.25" customHeight="1" x14ac:dyDescent="0.25">
      <c r="A40" s="78">
        <v>18</v>
      </c>
      <c r="B40" s="79">
        <v>5</v>
      </c>
      <c r="C40" s="80">
        <v>10143397609</v>
      </c>
      <c r="D40" s="41" t="s">
        <v>99</v>
      </c>
      <c r="E40" s="62" t="s">
        <v>100</v>
      </c>
      <c r="F40" s="42" t="s">
        <v>42</v>
      </c>
      <c r="G40" s="43" t="s">
        <v>54</v>
      </c>
      <c r="H40" s="81">
        <v>7.3437500000000003E-2</v>
      </c>
      <c r="I40" s="83">
        <f t="shared" si="2"/>
        <v>1.0578703703703701E-2</v>
      </c>
      <c r="J40" s="40">
        <f t="shared" si="0"/>
        <v>34.042553191489361</v>
      </c>
      <c r="K40" s="48"/>
      <c r="L40" s="73"/>
    </row>
    <row r="41" spans="1:13" ht="20.25" customHeight="1" x14ac:dyDescent="0.25">
      <c r="A41" s="78">
        <v>19</v>
      </c>
      <c r="B41" s="79">
        <v>15</v>
      </c>
      <c r="C41" s="80">
        <v>10131111446</v>
      </c>
      <c r="D41" s="41" t="s">
        <v>105</v>
      </c>
      <c r="E41" s="62" t="s">
        <v>106</v>
      </c>
      <c r="F41" s="42" t="s">
        <v>32</v>
      </c>
      <c r="G41" s="43" t="s">
        <v>64</v>
      </c>
      <c r="H41" s="81">
        <v>7.3437500000000003E-2</v>
      </c>
      <c r="I41" s="83">
        <f t="shared" si="2"/>
        <v>1.0578703703703701E-2</v>
      </c>
      <c r="J41" s="40">
        <f t="shared" si="0"/>
        <v>34.042553191489361</v>
      </c>
      <c r="K41" s="48"/>
      <c r="L41" s="73"/>
    </row>
    <row r="42" spans="1:13" ht="20.25" customHeight="1" x14ac:dyDescent="0.25">
      <c r="A42" s="78">
        <v>20</v>
      </c>
      <c r="B42" s="79">
        <v>22</v>
      </c>
      <c r="C42" s="80">
        <v>10142164796</v>
      </c>
      <c r="D42" s="41" t="s">
        <v>97</v>
      </c>
      <c r="E42" s="62" t="s">
        <v>98</v>
      </c>
      <c r="F42" s="42" t="s">
        <v>42</v>
      </c>
      <c r="G42" s="43" t="s">
        <v>57</v>
      </c>
      <c r="H42" s="81">
        <v>7.3749999999999996E-2</v>
      </c>
      <c r="I42" s="83">
        <f t="shared" si="2"/>
        <v>1.0891203703703695E-2</v>
      </c>
      <c r="J42" s="40">
        <f t="shared" si="0"/>
        <v>33.898305084745765</v>
      </c>
      <c r="K42" s="48"/>
      <c r="L42" s="73"/>
    </row>
    <row r="43" spans="1:13" ht="20.25" customHeight="1" x14ac:dyDescent="0.25">
      <c r="A43" s="78" t="s">
        <v>40</v>
      </c>
      <c r="B43" s="79">
        <v>16</v>
      </c>
      <c r="C43" s="80">
        <v>10131110840</v>
      </c>
      <c r="D43" s="41" t="s">
        <v>86</v>
      </c>
      <c r="E43" s="62" t="s">
        <v>87</v>
      </c>
      <c r="F43" s="42" t="s">
        <v>32</v>
      </c>
      <c r="G43" s="43" t="s">
        <v>64</v>
      </c>
      <c r="H43" s="81"/>
      <c r="I43" s="83"/>
      <c r="J43" s="40" t="str">
        <f t="shared" si="0"/>
        <v/>
      </c>
      <c r="K43" s="48"/>
      <c r="L43" s="73"/>
    </row>
    <row r="44" spans="1:13" ht="20.25" customHeight="1" x14ac:dyDescent="0.25">
      <c r="A44" s="78" t="s">
        <v>40</v>
      </c>
      <c r="B44" s="79">
        <v>17</v>
      </c>
      <c r="C44" s="80">
        <v>10131105685</v>
      </c>
      <c r="D44" s="41" t="s">
        <v>103</v>
      </c>
      <c r="E44" s="62" t="s">
        <v>104</v>
      </c>
      <c r="F44" s="42" t="s">
        <v>42</v>
      </c>
      <c r="G44" s="43" t="s">
        <v>64</v>
      </c>
      <c r="H44" s="81"/>
      <c r="I44" s="83"/>
      <c r="J44" s="40" t="str">
        <f t="shared" si="0"/>
        <v/>
      </c>
      <c r="K44" s="48"/>
      <c r="L44" s="73"/>
    </row>
    <row r="45" spans="1:13" ht="8.25" customHeight="1" thickBot="1" x14ac:dyDescent="0.35">
      <c r="A45" s="22"/>
      <c r="B45" s="23"/>
      <c r="C45" s="23"/>
      <c r="D45" s="24"/>
      <c r="E45" s="25"/>
      <c r="F45" s="26"/>
      <c r="G45" s="25"/>
      <c r="H45" s="25"/>
      <c r="I45" s="27"/>
      <c r="J45" s="27"/>
      <c r="K45" s="27"/>
      <c r="L45" s="27"/>
    </row>
    <row r="46" spans="1:13" ht="15" thickTop="1" x14ac:dyDescent="0.25">
      <c r="A46" s="90" t="s">
        <v>4</v>
      </c>
      <c r="B46" s="91"/>
      <c r="C46" s="91"/>
      <c r="D46" s="91"/>
      <c r="E46" s="49"/>
      <c r="F46" s="49"/>
      <c r="G46" s="95" t="s">
        <v>5</v>
      </c>
      <c r="H46" s="95"/>
      <c r="I46" s="95"/>
      <c r="J46" s="95"/>
      <c r="K46" s="95"/>
      <c r="L46" s="96"/>
    </row>
    <row r="47" spans="1:13" ht="13.5" customHeight="1" x14ac:dyDescent="0.25">
      <c r="A47" s="55" t="s">
        <v>113</v>
      </c>
      <c r="B47" s="32"/>
      <c r="C47" s="50"/>
      <c r="D47" s="51"/>
      <c r="E47" s="4"/>
      <c r="F47" s="4"/>
      <c r="G47" s="28" t="s">
        <v>30</v>
      </c>
      <c r="H47" s="36">
        <v>3</v>
      </c>
      <c r="I47" s="61"/>
      <c r="J47" s="61"/>
      <c r="K47" s="37" t="s">
        <v>28</v>
      </c>
      <c r="L47" s="38">
        <f>COUNTIF(F23:F44,"ЗМС")</f>
        <v>0</v>
      </c>
      <c r="M47" s="29"/>
    </row>
    <row r="48" spans="1:13" ht="13.5" customHeight="1" x14ac:dyDescent="0.25">
      <c r="A48" s="55" t="s">
        <v>121</v>
      </c>
      <c r="B48" s="32"/>
      <c r="C48" s="52"/>
      <c r="D48" s="51"/>
      <c r="E48" s="74"/>
      <c r="F48" s="74"/>
      <c r="G48" s="28" t="s">
        <v>23</v>
      </c>
      <c r="H48" s="36">
        <f>H49+H54</f>
        <v>21</v>
      </c>
      <c r="I48" s="61"/>
      <c r="J48" s="61"/>
      <c r="K48" s="37" t="s">
        <v>19</v>
      </c>
      <c r="L48" s="38">
        <f>COUNTIF(F23:F44,"МСМК")</f>
        <v>0</v>
      </c>
      <c r="M48" s="29"/>
    </row>
    <row r="49" spans="1:13" ht="13.5" customHeight="1" x14ac:dyDescent="0.25">
      <c r="A49" s="55" t="s">
        <v>122</v>
      </c>
      <c r="B49" s="32"/>
      <c r="C49" s="16"/>
      <c r="D49" s="51"/>
      <c r="E49" s="74"/>
      <c r="F49" s="74"/>
      <c r="G49" s="28" t="s">
        <v>24</v>
      </c>
      <c r="H49" s="36">
        <f>H50+H51+H52+H53</f>
        <v>21</v>
      </c>
      <c r="I49" s="61"/>
      <c r="J49" s="61"/>
      <c r="K49" s="37" t="s">
        <v>21</v>
      </c>
      <c r="L49" s="38">
        <f>COUNTIF(F23:F44,"МС")</f>
        <v>0</v>
      </c>
      <c r="M49" s="29"/>
    </row>
    <row r="50" spans="1:13" ht="13.5" customHeight="1" x14ac:dyDescent="0.25">
      <c r="A50" s="55" t="s">
        <v>49</v>
      </c>
      <c r="B50" s="32"/>
      <c r="C50" s="16"/>
      <c r="D50" s="51"/>
      <c r="E50" s="74"/>
      <c r="F50" s="74"/>
      <c r="G50" s="28" t="s">
        <v>25</v>
      </c>
      <c r="H50" s="36">
        <f>COUNT(A23:A44)</f>
        <v>19</v>
      </c>
      <c r="I50" s="61"/>
      <c r="J50" s="61"/>
      <c r="K50" s="39" t="s">
        <v>29</v>
      </c>
      <c r="L50" s="38">
        <f>COUNTIF(F23:F44,"КМС")</f>
        <v>7</v>
      </c>
      <c r="M50" s="29"/>
    </row>
    <row r="51" spans="1:13" ht="13.5" customHeight="1" x14ac:dyDescent="0.25">
      <c r="A51" s="53"/>
      <c r="B51" s="32"/>
      <c r="C51" s="16"/>
      <c r="D51" s="51"/>
      <c r="E51" s="74"/>
      <c r="F51" s="74"/>
      <c r="G51" s="28" t="s">
        <v>36</v>
      </c>
      <c r="H51" s="36">
        <f>COUNTIF(A23:A44,"ЛИМ")</f>
        <v>0</v>
      </c>
      <c r="I51" s="61"/>
      <c r="J51" s="61"/>
      <c r="K51" s="39" t="s">
        <v>32</v>
      </c>
      <c r="L51" s="38">
        <f>COUNTIF(F23:F44,"1 СР")</f>
        <v>6</v>
      </c>
      <c r="M51" s="29"/>
    </row>
    <row r="52" spans="1:13" ht="13.5" customHeight="1" x14ac:dyDescent="0.25">
      <c r="A52" s="54"/>
      <c r="B52" s="18"/>
      <c r="C52" s="18"/>
      <c r="D52" s="51"/>
      <c r="E52" s="74"/>
      <c r="F52" s="74"/>
      <c r="G52" s="28" t="s">
        <v>26</v>
      </c>
      <c r="H52" s="36">
        <f>COUNTIF(A23:A44,"НФ")</f>
        <v>2</v>
      </c>
      <c r="I52" s="61"/>
      <c r="J52" s="61"/>
      <c r="K52" s="39" t="s">
        <v>42</v>
      </c>
      <c r="L52" s="38">
        <f>COUNTIF(F23:F44,"2 СР")</f>
        <v>9</v>
      </c>
      <c r="M52" s="29"/>
    </row>
    <row r="53" spans="1:13" ht="13.5" customHeight="1" x14ac:dyDescent="0.25">
      <c r="A53" s="31"/>
      <c r="B53" s="32"/>
      <c r="C53" s="32"/>
      <c r="D53" s="51"/>
      <c r="E53" s="74"/>
      <c r="F53" s="74"/>
      <c r="G53" s="28" t="s">
        <v>34</v>
      </c>
      <c r="H53" s="36">
        <f>COUNTIF(A23:A44,"ДСКВ")</f>
        <v>0</v>
      </c>
      <c r="I53" s="61"/>
      <c r="J53" s="61"/>
      <c r="K53" s="39" t="s">
        <v>43</v>
      </c>
      <c r="L53" s="38">
        <f>COUNTIF(F23:F44,"3 СР")</f>
        <v>0</v>
      </c>
      <c r="M53" s="29"/>
    </row>
    <row r="54" spans="1:13" ht="13.5" customHeight="1" x14ac:dyDescent="0.25">
      <c r="A54" s="31"/>
      <c r="B54" s="32"/>
      <c r="C54" s="32"/>
      <c r="D54" s="51"/>
      <c r="E54" s="74"/>
      <c r="F54" s="74"/>
      <c r="G54" s="28" t="s">
        <v>27</v>
      </c>
      <c r="H54" s="36">
        <f>COUNTIF(A23:A44,"НС")</f>
        <v>0</v>
      </c>
      <c r="I54" s="61"/>
      <c r="J54" s="61"/>
      <c r="K54" s="28"/>
      <c r="L54" s="30"/>
      <c r="M54" s="29"/>
    </row>
    <row r="55" spans="1:13" ht="5.25" customHeight="1" x14ac:dyDescent="0.25">
      <c r="A55" s="31"/>
      <c r="B55" s="32"/>
      <c r="C55" s="32"/>
      <c r="D55" s="32"/>
      <c r="E55" s="32"/>
      <c r="F55" s="32"/>
      <c r="G55" s="18"/>
      <c r="H55" s="18"/>
      <c r="I55" s="33"/>
      <c r="J55" s="18"/>
      <c r="K55" s="18"/>
      <c r="L55" s="75"/>
      <c r="M55" s="29"/>
    </row>
    <row r="56" spans="1:13" ht="15.6" x14ac:dyDescent="0.25">
      <c r="A56" s="92" t="s">
        <v>2</v>
      </c>
      <c r="B56" s="93"/>
      <c r="C56" s="93"/>
      <c r="D56" s="93" t="s">
        <v>10</v>
      </c>
      <c r="E56" s="93"/>
      <c r="F56" s="93"/>
      <c r="G56" s="93" t="s">
        <v>3</v>
      </c>
      <c r="H56" s="93"/>
      <c r="I56" s="93" t="s">
        <v>41</v>
      </c>
      <c r="J56" s="93"/>
      <c r="K56" s="93"/>
      <c r="L56" s="94"/>
    </row>
    <row r="57" spans="1:13" x14ac:dyDescent="0.25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9"/>
    </row>
    <row r="58" spans="1:13" x14ac:dyDescent="0.2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</row>
    <row r="59" spans="1:13" x14ac:dyDescent="0.2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6"/>
    </row>
    <row r="60" spans="1:13" x14ac:dyDescent="0.2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9"/>
    </row>
    <row r="61" spans="1:13" x14ac:dyDescent="0.2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9"/>
    </row>
    <row r="62" spans="1:13" ht="16.2" thickBot="1" x14ac:dyDescent="0.3">
      <c r="A62" s="125"/>
      <c r="B62" s="126"/>
      <c r="C62" s="126"/>
      <c r="D62" s="126" t="str">
        <f>G17</f>
        <v>И.Е. Ивашин (ВК, Челябинская обл.)</v>
      </c>
      <c r="E62" s="126"/>
      <c r="F62" s="126"/>
      <c r="G62" s="126" t="str">
        <f>G18</f>
        <v>О.В. Курзина (ВК, Челябинская обл. )</v>
      </c>
      <c r="H62" s="126"/>
      <c r="I62" s="126" t="str">
        <f>G19</f>
        <v>Д.А. Стержнева (ВК, Челябинская обл.)</v>
      </c>
      <c r="J62" s="126"/>
      <c r="K62" s="126"/>
      <c r="L62" s="127"/>
    </row>
    <row r="63" spans="1:13" ht="14.4" thickTop="1" x14ac:dyDescent="0.25"/>
  </sheetData>
  <sheetProtection formatCells="0" formatColumns="0" formatRows="0" sort="0" autoFilter="0" pivotTables="0"/>
  <mergeCells count="41">
    <mergeCell ref="A15:G15"/>
    <mergeCell ref="H15:L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46:D46"/>
    <mergeCell ref="G46:L46"/>
    <mergeCell ref="A56:C56"/>
    <mergeCell ref="D56:F56"/>
    <mergeCell ref="G56:H56"/>
    <mergeCell ref="I56:L56"/>
    <mergeCell ref="A62:C62"/>
    <mergeCell ref="D62:F62"/>
    <mergeCell ref="G62:H62"/>
    <mergeCell ref="I62:L62"/>
    <mergeCell ref="A57:E57"/>
    <mergeCell ref="F57:L57"/>
    <mergeCell ref="A60:E60"/>
    <mergeCell ref="F60:L60"/>
    <mergeCell ref="A61:E61"/>
    <mergeCell ref="F61:L61"/>
  </mergeCells>
  <conditionalFormatting sqref="H23:H44 J23:L44">
    <cfRule type="cellIs" dxfId="1" priority="1" operator="equal">
      <formula>0</formula>
    </cfRule>
  </conditionalFormatting>
  <conditionalFormatting sqref="B63:B1048576 B6:B45 B1:B3 B57:B61 B47:B55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Гр г. 21.06</vt:lpstr>
      <vt:lpstr>Гр г. 22.06</vt:lpstr>
      <vt:lpstr>'Гр г. 21.06'!Заголовки_для_печати</vt:lpstr>
      <vt:lpstr>'Гр г. 22.06'!Заголовки_для_печати</vt:lpstr>
      <vt:lpstr>'Гр г. 21.06'!Область_печати</vt:lpstr>
      <vt:lpstr>'Гр г. 22.06'!Область_печати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2022-04-17T13:42:06Z</cp:lastPrinted>
  <dcterms:created xsi:type="dcterms:W3CDTF">1996-10-08T23:32:33Z</dcterms:created>
  <dcterms:modified xsi:type="dcterms:W3CDTF">2023-07-10T13:05:45Z</dcterms:modified>
</cp:coreProperties>
</file>