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3A3745B5-78E0-4B86-9EBE-0780CA281C95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гр гонка" sheetId="98" r:id="rId1"/>
  </sheets>
  <definedNames>
    <definedName name="_xlnm.Print_Titles" localSheetId="0">'гр гонка'!$21:$22</definedName>
    <definedName name="_xlnm.Print_Area" localSheetId="0">'гр гонка'!$A$1:$M$95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98" l="1"/>
  <c r="J25" i="98"/>
  <c r="I26" i="98"/>
  <c r="J26" i="98"/>
  <c r="I27" i="98"/>
  <c r="J27" i="98"/>
  <c r="I28" i="98"/>
  <c r="J28" i="98"/>
  <c r="I29" i="98"/>
  <c r="J29" i="98"/>
  <c r="I30" i="98"/>
  <c r="J30" i="98"/>
  <c r="I31" i="98"/>
  <c r="J31" i="98"/>
  <c r="I32" i="98"/>
  <c r="J32" i="98"/>
  <c r="I33" i="98"/>
  <c r="J33" i="98"/>
  <c r="I34" i="98"/>
  <c r="J34" i="98"/>
  <c r="I35" i="98"/>
  <c r="J35" i="98"/>
  <c r="I36" i="98"/>
  <c r="J36" i="98"/>
  <c r="I37" i="98"/>
  <c r="J37" i="98"/>
  <c r="I38" i="98"/>
  <c r="J38" i="98"/>
  <c r="I39" i="98"/>
  <c r="J39" i="98"/>
  <c r="I40" i="98"/>
  <c r="J40" i="98"/>
  <c r="I41" i="98"/>
  <c r="J41" i="98"/>
  <c r="I42" i="98"/>
  <c r="J42" i="98"/>
  <c r="I43" i="98"/>
  <c r="J43" i="98"/>
  <c r="I44" i="98"/>
  <c r="J44" i="98"/>
  <c r="I45" i="98"/>
  <c r="J45" i="98"/>
  <c r="I46" i="98"/>
  <c r="J46" i="98"/>
  <c r="I47" i="98"/>
  <c r="J47" i="98"/>
  <c r="I48" i="98"/>
  <c r="J48" i="98"/>
  <c r="I49" i="98"/>
  <c r="J49" i="98"/>
  <c r="I50" i="98"/>
  <c r="J50" i="98"/>
  <c r="I51" i="98"/>
  <c r="J51" i="98"/>
  <c r="I52" i="98"/>
  <c r="J52" i="98"/>
  <c r="I53" i="98"/>
  <c r="J53" i="98"/>
  <c r="J24" i="98"/>
  <c r="I24" i="98"/>
  <c r="J23" i="98"/>
  <c r="H95" i="98" l="1"/>
  <c r="E95" i="98"/>
  <c r="M86" i="98" l="1"/>
  <c r="M85" i="98"/>
  <c r="M84" i="98"/>
  <c r="M83" i="98"/>
  <c r="M82" i="98"/>
  <c r="M81" i="98"/>
  <c r="M80" i="98"/>
  <c r="H87" i="98"/>
  <c r="H86" i="98"/>
  <c r="H85" i="98"/>
  <c r="H84" i="98"/>
  <c r="H83" i="98"/>
  <c r="H82" i="98" l="1"/>
  <c r="H81" i="98" s="1"/>
</calcChain>
</file>

<file path=xl/sharedStrings.xml><?xml version="1.0" encoding="utf-8"?>
<sst xmlns="http://schemas.openxmlformats.org/spreadsheetml/2006/main" count="281" uniqueCount="140">
  <si>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</si>
  <si>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</si>
  <si>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</si>
  <si>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</si>
  <si>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</si>
  <si>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</si>
  <si>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</si>
  <si>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</si>
  <si>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</si>
  <si>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</si>
  <si>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</si>
  <si>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</si>
  <si>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</si>
  <si>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</si>
  <si>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</si>
  <si>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</si>
  <si>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</si>
  <si>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</si>
  <si>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</si>
  <si>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</si>
  <si>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</si>
  <si>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</si>
  <si>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</si>
  <si>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</si>
  <si>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</si>
  <si>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</si>
  <si>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</si>
  <si>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</si>
  <si>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</si>
  <si>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</si>
  <si>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</si>
  <si>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</si>
  <si>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</si>
  <si>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</si>
  <si>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</si>
  <si>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</si>
  <si>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</si>
  <si>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</si>
  <si>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</si>
  <si>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</si>
  <si>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Республика Адыгея</t>
  </si>
  <si>
    <t>Лимит времени</t>
  </si>
  <si>
    <t>ЖЕНЩИНЫ</t>
  </si>
  <si>
    <t/>
  </si>
  <si>
    <t>ЛОБОВА Стелла</t>
  </si>
  <si>
    <t>ЖАПАРОВА Регина</t>
  </si>
  <si>
    <t>Хабаровский край</t>
  </si>
  <si>
    <t>МОГИЛЕВСКАЯ Анастасия</t>
  </si>
  <si>
    <t>Ростовская область</t>
  </si>
  <si>
    <t>2 СР</t>
  </si>
  <si>
    <t>3 СР</t>
  </si>
  <si>
    <t>Министерство физической культуры и спорта Московской области</t>
  </si>
  <si>
    <t>Федерация велосипедного спорта в городе Москве</t>
  </si>
  <si>
    <t>ЧЕМПИОНАТ РОССИИ</t>
  </si>
  <si>
    <t>№ ЕКП 2023: 31233</t>
  </si>
  <si>
    <t>МАКСИМАЛЬНЫЙ ПЕРЕПАД (HD):</t>
  </si>
  <si>
    <t>СУММА ПОЛОЖИТЕЛЬНЫХ ПЕРЕПАДОВ ВЫСОТЫ НА ДИСТАНЦИИ (ТС):</t>
  </si>
  <si>
    <t>ЮДИНА Л.Н. (ВК, г.Анапа)</t>
  </si>
  <si>
    <t>ВЛАСКИНА Е.В. (ВК, г.Самара)</t>
  </si>
  <si>
    <t>БОГАЧЕВ А.В. (ВК, Санкт‐Петербург)</t>
  </si>
  <si>
    <t>Осадки: солнечно</t>
  </si>
  <si>
    <t>ДРОНОВА Тамара</t>
  </si>
  <si>
    <t>Москва</t>
  </si>
  <si>
    <t>БУНЕЕВА Дарья</t>
  </si>
  <si>
    <t>Иркутская область</t>
  </si>
  <si>
    <t>НОВОЛОДСКАЯ Мария</t>
  </si>
  <si>
    <t>УВАРОВА Марина</t>
  </si>
  <si>
    <t>Самарская область</t>
  </si>
  <si>
    <t>ИВАНЧЕНКО Алёна</t>
  </si>
  <si>
    <t>МАЛЬКОВА Дарья</t>
  </si>
  <si>
    <t>ФОМИНА Дарья</t>
  </si>
  <si>
    <t>ФРОЛОВА Наталья</t>
  </si>
  <si>
    <t>Тульская область</t>
  </si>
  <si>
    <t>РОСТОВЦЕВА Мария</t>
  </si>
  <si>
    <t>ЦЫМБАЛЮК Ксения</t>
  </si>
  <si>
    <t>Удмуртская Республика</t>
  </si>
  <si>
    <t>АБАСОВА Наталья</t>
  </si>
  <si>
    <t>Московская область</t>
  </si>
  <si>
    <t>КЛИМОВА Диана</t>
  </si>
  <si>
    <t>СТЕПАНОВА Дарья</t>
  </si>
  <si>
    <t>Новосибирская область</t>
  </si>
  <si>
    <t>ОШУРКОВА Елизавета</t>
  </si>
  <si>
    <t>МАЛЕРВЕЙН Любовь</t>
  </si>
  <si>
    <t>АРЧИБАСОВА Елизавета</t>
  </si>
  <si>
    <t>МАРТЫНОВА Гюнель</t>
  </si>
  <si>
    <t>ТРЕТЬЯКОВА Евгения</t>
  </si>
  <si>
    <t>Свердловская область</t>
  </si>
  <si>
    <t>БУЛАТОВА Влада</t>
  </si>
  <si>
    <t>СИМАКОВА Алёна</t>
  </si>
  <si>
    <t>АНТОШИНА Татьяна</t>
  </si>
  <si>
    <t>Чувашская Республика</t>
  </si>
  <si>
    <t>ГОЛЯЕВА Валерия</t>
  </si>
  <si>
    <t>РОДИОНОВА Александра</t>
  </si>
  <si>
    <t>МЯЛИЦИНА Яна</t>
  </si>
  <si>
    <t>МЯЛИЦИНА Ника</t>
  </si>
  <si>
    <t>ЛЫСОГОР Алёна</t>
  </si>
  <si>
    <t>ВАЛГОНЕН Валерия</t>
  </si>
  <si>
    <t>ДМИТРОЦ Карина</t>
  </si>
  <si>
    <t>БАБУШКИНА Оксана</t>
  </si>
  <si>
    <t>МАКАШИНА Екатерина</t>
  </si>
  <si>
    <t>МЕСТО ПРОВЕДЕНИЯ: г. Москва</t>
  </si>
  <si>
    <t>ДАТА ПРОВЕДЕНИЯ: 17 июня 2023 года</t>
  </si>
  <si>
    <t>шоссе - групповая гонка</t>
  </si>
  <si>
    <t xml:space="preserve">НАЧАЛО ГОНКИ: 09ч 00м 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</si>
  <si>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54м</t>
    </r>
  </si>
  <si>
    <t>НАЗВАНИЕ ТРАССЫ / РЕГ. НОМЕР: Крылатское</t>
  </si>
  <si>
    <t>13,6 км /9</t>
  </si>
  <si>
    <t>№ ВРВС: 0080601611Я</t>
  </si>
  <si>
    <t>КУЗНЕЦОВА Ирина</t>
  </si>
  <si>
    <t>ПЕЧЕРСКИХ Анастасия</t>
  </si>
  <si>
    <t>ЗАХАРКИНА Валерия</t>
  </si>
  <si>
    <t>БАЛАЕВА Софья</t>
  </si>
  <si>
    <t>ТИСЛЕНКО Елизавета</t>
  </si>
  <si>
    <t>АВЕРИНА Мария</t>
  </si>
  <si>
    <t>БОРОНИНА Валерия</t>
  </si>
  <si>
    <t>Воронежская область</t>
  </si>
  <si>
    <t>ФАДЕЕВА Екатерина</t>
  </si>
  <si>
    <t>ГОЛОВАСТОВА Екатерина</t>
  </si>
  <si>
    <t>ТИСЛЕНКО Дарья</t>
  </si>
  <si>
    <t>САБЛИНА Валерия</t>
  </si>
  <si>
    <t>ЛИХАНОВА Марина</t>
  </si>
  <si>
    <t>Республика Бурятия</t>
  </si>
  <si>
    <t>СЪЕДИНА Александра</t>
  </si>
  <si>
    <t>ПРОЗОРОВА Елизавета</t>
  </si>
  <si>
    <t>НФ</t>
  </si>
  <si>
    <t>АХМАДУЛЛИНА Гузель</t>
  </si>
  <si>
    <t>СЫРАДОЕВА Маргарита</t>
  </si>
  <si>
    <t>КАНЕЕВА Дарья</t>
  </si>
  <si>
    <t>НОВИКОВА Кристина</t>
  </si>
  <si>
    <t>АБАЙДУЛЛИНА Инна</t>
  </si>
  <si>
    <t>ЧУРЕНКОВА Таисия</t>
  </si>
  <si>
    <t>БАВЫКИНА Елизавета</t>
  </si>
  <si>
    <t>НС</t>
  </si>
  <si>
    <t>ХАТУНЦЕВА Гульназ</t>
  </si>
  <si>
    <t>Температура: +25</t>
  </si>
  <si>
    <t>Влажность: 37%</t>
  </si>
  <si>
    <t>Ветер: 3,0 м/с (с/в)</t>
  </si>
  <si>
    <t>2160</t>
  </si>
  <si>
    <t>Очки CRP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</si>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</sst>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0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4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0" fontId="19" fillId="0" borderId="40" xfId="8" applyFont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21" fontId="5" fillId="0" borderId="1" xfId="2" applyNumberFormat="1" applyFont="1" applyBorder="1" applyAlignment="1">
      <alignment horizontal="center" vertical="center"/>
    </xf>
    <xf numFmtId="21" fontId="5" fillId="0" borderId="4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" xfId="4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AC96"/>
  <sheetViews>
    <sheetView tabSelected="1" view="pageBreakPreview" topLeftCell="A52" zoomScale="79" zoomScaleNormal="100" zoomScaleSheetLayoutView="79" zoomScalePageLayoutView="50" workbookViewId="0">
      <selection activeCell="R67" sqref="R67"/>
    </sheetView>
  </sheetViews>
  <sheetFormatPr defaultColWidth="9.109375" defaultRowHeight="13.8" x14ac:dyDescent="0.25"/>
  <cols>
    <col min="1" max="1" width="7" style="36" customWidth="1"/>
    <col min="2" max="2" width="7" style="52" customWidth="1"/>
    <col min="3" max="3" width="13.6640625" style="52" customWidth="1"/>
    <col min="4" max="4" width="24.88671875" style="36" customWidth="1"/>
    <col min="5" max="5" width="11.6640625" style="59" customWidth="1"/>
    <col min="6" max="6" width="7.6640625" style="36" customWidth="1"/>
    <col min="7" max="7" width="25.33203125" style="36" customWidth="1"/>
    <col min="8" max="8" width="11.109375" style="62" customWidth="1"/>
    <col min="9" max="9" width="12" style="70" customWidth="1"/>
    <col min="10" max="10" width="11.6640625" style="53" customWidth="1"/>
    <col min="11" max="11" width="13.6640625" style="36" customWidth="1"/>
    <col min="12" max="12" width="7.77734375" style="36" customWidth="1"/>
    <col min="13" max="13" width="18.6640625" style="36" customWidth="1"/>
    <col min="14" max="16384" width="9.109375" style="36"/>
  </cols>
  <sheetData>
    <row r="1" spans="1:29" ht="19.2" customHeight="1" x14ac:dyDescent="0.2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29" ht="19.2" customHeight="1" x14ac:dyDescent="0.25">
      <c r="A2" s="168" t="s">
        <v>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29" ht="19.2" customHeight="1" x14ac:dyDescent="0.25">
      <c r="A3" s="168" t="s">
        <v>11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29" ht="19.2" customHeight="1" x14ac:dyDescent="0.25">
      <c r="A4" s="168" t="s">
        <v>52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9" customHeight="1" x14ac:dyDescent="0.25">
      <c r="A5" s="125" t="s">
        <v>43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29" s="37" customFormat="1" ht="28.8" x14ac:dyDescent="0.25">
      <c r="A6" s="169" t="s">
        <v>53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38"/>
      <c r="O6" s="38"/>
      <c r="P6" s="38"/>
      <c r="Q6" s="38"/>
      <c r="R6" s="38"/>
      <c r="S6" s="38"/>
      <c r="T6" s="38"/>
      <c r="U6" s="38"/>
      <c r="V6" s="38"/>
    </row>
    <row r="7" spans="1:29" s="37" customFormat="1" ht="18" customHeight="1" x14ac:dyDescent="0.25">
      <c r="A7" s="167" t="s">
        <v>17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8" spans="1:29" s="37" customFormat="1" ht="4.5" customHeight="1" thickBot="1" x14ac:dyDescent="0.3">
      <c r="A8" s="126" t="s">
        <v>43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29" ht="19.5" customHeight="1" thickTop="1" x14ac:dyDescent="0.25">
      <c r="A9" s="142" t="s">
        <v>22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1:29" s="83" customFormat="1" ht="18" customHeight="1" x14ac:dyDescent="0.25">
      <c r="A10" s="145" t="s">
        <v>102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</row>
    <row r="11" spans="1:29" ht="19.5" customHeight="1" x14ac:dyDescent="0.25">
      <c r="A11" s="148" t="s">
        <v>42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/>
    </row>
    <row r="12" spans="1:29" ht="5.25" customHeight="1" x14ac:dyDescent="0.25">
      <c r="A12" s="127" t="s">
        <v>43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</row>
    <row r="13" spans="1:29" ht="15.6" x14ac:dyDescent="0.3">
      <c r="A13" s="25" t="s">
        <v>100</v>
      </c>
      <c r="B13" s="10"/>
      <c r="C13" s="10"/>
      <c r="D13" s="80"/>
      <c r="E13" s="32"/>
      <c r="F13" s="1"/>
      <c r="G13" s="19" t="s">
        <v>103</v>
      </c>
      <c r="H13" s="84"/>
      <c r="I13" s="63"/>
      <c r="J13" s="26"/>
      <c r="K13" s="15"/>
      <c r="L13" s="15"/>
      <c r="M13" s="16" t="s">
        <v>107</v>
      </c>
    </row>
    <row r="14" spans="1:29" ht="15.6" x14ac:dyDescent="0.25">
      <c r="A14" s="39" t="s">
        <v>101</v>
      </c>
      <c r="B14" s="7"/>
      <c r="C14" s="7"/>
      <c r="D14" s="33"/>
      <c r="E14" s="33"/>
      <c r="F14" s="2"/>
      <c r="G14" s="3" t="s">
        <v>104</v>
      </c>
      <c r="H14" s="85"/>
      <c r="I14" s="64"/>
      <c r="J14" s="27"/>
      <c r="K14" s="17"/>
      <c r="L14" s="17"/>
      <c r="M14" s="18" t="s">
        <v>54</v>
      </c>
    </row>
    <row r="15" spans="1:29" ht="14.4" x14ac:dyDescent="0.25">
      <c r="A15" s="151" t="s">
        <v>10</v>
      </c>
      <c r="B15" s="152"/>
      <c r="C15" s="152"/>
      <c r="D15" s="152"/>
      <c r="E15" s="152"/>
      <c r="F15" s="152"/>
      <c r="G15" s="153"/>
      <c r="H15" s="158" t="s">
        <v>1</v>
      </c>
      <c r="I15" s="159"/>
      <c r="J15" s="159"/>
      <c r="K15" s="159"/>
      <c r="L15" s="159"/>
      <c r="M15" s="160"/>
    </row>
    <row r="16" spans="1:29" ht="14.4" x14ac:dyDescent="0.25">
      <c r="A16" s="40" t="s">
        <v>18</v>
      </c>
      <c r="B16" s="41"/>
      <c r="C16" s="41"/>
      <c r="D16" s="42"/>
      <c r="E16" s="6" t="s">
        <v>43</v>
      </c>
      <c r="F16" s="42"/>
      <c r="G16" s="6"/>
      <c r="H16" s="60" t="s">
        <v>105</v>
      </c>
      <c r="I16" s="65"/>
      <c r="J16" s="28"/>
      <c r="K16" s="4"/>
      <c r="L16" s="4"/>
      <c r="M16" s="82"/>
    </row>
    <row r="17" spans="1:13" ht="14.4" x14ac:dyDescent="0.25">
      <c r="A17" s="40" t="s">
        <v>19</v>
      </c>
      <c r="B17" s="41"/>
      <c r="C17" s="41"/>
      <c r="D17" s="6"/>
      <c r="E17" s="34"/>
      <c r="F17" s="42"/>
      <c r="G17" s="6" t="s">
        <v>57</v>
      </c>
      <c r="H17" s="60" t="s">
        <v>55</v>
      </c>
      <c r="I17" s="65"/>
      <c r="J17" s="28"/>
      <c r="K17" s="4"/>
      <c r="L17" s="4"/>
      <c r="M17" s="43"/>
    </row>
    <row r="18" spans="1:13" ht="14.4" x14ac:dyDescent="0.25">
      <c r="A18" s="40" t="s">
        <v>20</v>
      </c>
      <c r="B18" s="41"/>
      <c r="C18" s="41"/>
      <c r="D18" s="6"/>
      <c r="E18" s="34"/>
      <c r="F18" s="42"/>
      <c r="G18" s="6" t="s">
        <v>58</v>
      </c>
      <c r="H18" s="60" t="s">
        <v>56</v>
      </c>
      <c r="I18" s="65"/>
      <c r="J18" s="28"/>
      <c r="K18" s="4"/>
      <c r="L18" s="4"/>
      <c r="M18" s="43" t="s">
        <v>137</v>
      </c>
    </row>
    <row r="19" spans="1:13" ht="16.2" thickBot="1" x14ac:dyDescent="0.3">
      <c r="A19" s="40" t="s">
        <v>16</v>
      </c>
      <c r="B19" s="8"/>
      <c r="C19" s="8"/>
      <c r="D19" s="5"/>
      <c r="F19" s="5"/>
      <c r="G19" s="6" t="s">
        <v>59</v>
      </c>
      <c r="H19" s="60" t="s">
        <v>38</v>
      </c>
      <c r="I19" s="65"/>
      <c r="J19" s="28"/>
      <c r="K19" s="31">
        <v>122.4</v>
      </c>
      <c r="L19" s="31"/>
      <c r="M19" s="43" t="s">
        <v>106</v>
      </c>
    </row>
    <row r="20" spans="1:13" ht="5.25" customHeight="1" thickTop="1" thickBot="1" x14ac:dyDescent="0.3">
      <c r="A20" s="13"/>
      <c r="B20" s="12"/>
      <c r="C20" s="12"/>
      <c r="D20" s="11"/>
      <c r="E20" s="35"/>
      <c r="F20" s="11"/>
      <c r="G20" s="11"/>
      <c r="H20" s="61"/>
      <c r="I20" s="66"/>
      <c r="J20" s="29"/>
      <c r="K20" s="11"/>
      <c r="L20" s="11"/>
      <c r="M20" s="14"/>
    </row>
    <row r="21" spans="1:13" s="44" customFormat="1" ht="26.4" customHeight="1" thickTop="1" x14ac:dyDescent="0.25">
      <c r="A21" s="154" t="s">
        <v>7</v>
      </c>
      <c r="B21" s="140" t="s">
        <v>13</v>
      </c>
      <c r="C21" s="140" t="s">
        <v>37</v>
      </c>
      <c r="D21" s="140" t="s">
        <v>2</v>
      </c>
      <c r="E21" s="156" t="s">
        <v>36</v>
      </c>
      <c r="F21" s="140" t="s">
        <v>9</v>
      </c>
      <c r="G21" s="140" t="s">
        <v>14</v>
      </c>
      <c r="H21" s="161" t="s">
        <v>8</v>
      </c>
      <c r="I21" s="161" t="s">
        <v>26</v>
      </c>
      <c r="J21" s="163" t="s">
        <v>23</v>
      </c>
      <c r="K21" s="165" t="s">
        <v>25</v>
      </c>
      <c r="L21" s="119" t="s">
        <v>138</v>
      </c>
      <c r="M21" s="133" t="s">
        <v>15</v>
      </c>
    </row>
    <row r="22" spans="1:13" s="44" customFormat="1" ht="13.5" customHeight="1" x14ac:dyDescent="0.25">
      <c r="A22" s="155"/>
      <c r="B22" s="141"/>
      <c r="C22" s="141"/>
      <c r="D22" s="141"/>
      <c r="E22" s="157"/>
      <c r="F22" s="141"/>
      <c r="G22" s="141"/>
      <c r="H22" s="162"/>
      <c r="I22" s="162"/>
      <c r="J22" s="164"/>
      <c r="K22" s="166"/>
      <c r="L22" s="120"/>
      <c r="M22" s="134"/>
    </row>
    <row r="23" spans="1:13" ht="16.8" customHeight="1" x14ac:dyDescent="0.25">
      <c r="A23" s="89">
        <v>1</v>
      </c>
      <c r="B23" s="90">
        <v>1</v>
      </c>
      <c r="C23" s="91">
        <v>10007272253</v>
      </c>
      <c r="D23" s="92" t="s">
        <v>61</v>
      </c>
      <c r="E23" s="93">
        <v>34194</v>
      </c>
      <c r="F23" s="94" t="s">
        <v>21</v>
      </c>
      <c r="G23" s="105" t="s">
        <v>62</v>
      </c>
      <c r="H23" s="107">
        <v>0.14863399999999999</v>
      </c>
      <c r="I23" s="108"/>
      <c r="J23" s="88">
        <f>$K$19/((H23*24))</f>
        <v>34.312472247265099</v>
      </c>
      <c r="K23" s="90" t="s">
        <v>24</v>
      </c>
      <c r="L23" s="115">
        <v>768.0694603630709</v>
      </c>
      <c r="M23" s="95"/>
    </row>
    <row r="24" spans="1:13" ht="16.8" customHeight="1" x14ac:dyDescent="0.25">
      <c r="A24" s="96">
        <v>2</v>
      </c>
      <c r="B24" s="90">
        <v>9</v>
      </c>
      <c r="C24" s="91">
        <v>10049916685</v>
      </c>
      <c r="D24" s="92" t="s">
        <v>96</v>
      </c>
      <c r="E24" s="93">
        <v>37678</v>
      </c>
      <c r="F24" s="94" t="s">
        <v>21</v>
      </c>
      <c r="G24" s="105" t="s">
        <v>139</v>
      </c>
      <c r="H24" s="107">
        <v>0.149398</v>
      </c>
      <c r="I24" s="108">
        <f>H24-$H$23</f>
        <v>7.6400000000001467E-4</v>
      </c>
      <c r="J24" s="88">
        <f>$K$19/((H24*24))</f>
        <v>34.137003172733237</v>
      </c>
      <c r="K24" s="90" t="s">
        <v>24</v>
      </c>
      <c r="L24" s="115">
        <v>763.93565586551745</v>
      </c>
      <c r="M24" s="95"/>
    </row>
    <row r="25" spans="1:13" ht="16.8" customHeight="1" x14ac:dyDescent="0.25">
      <c r="A25" s="96">
        <v>3</v>
      </c>
      <c r="B25" s="90">
        <v>50</v>
      </c>
      <c r="C25" s="91">
        <v>10034947868</v>
      </c>
      <c r="D25" s="92" t="s">
        <v>66</v>
      </c>
      <c r="E25" s="93">
        <v>36839</v>
      </c>
      <c r="F25" s="94" t="s">
        <v>24</v>
      </c>
      <c r="G25" s="105" t="s">
        <v>67</v>
      </c>
      <c r="H25" s="107">
        <v>0.149398</v>
      </c>
      <c r="I25" s="108">
        <f t="shared" ref="I25:I53" si="0">H25-$H$23</f>
        <v>7.6400000000001467E-4</v>
      </c>
      <c r="J25" s="88">
        <f t="shared" ref="J25:J53" si="1">$K$19/((H25*24))</f>
        <v>34.137003172733237</v>
      </c>
      <c r="K25" s="90" t="s">
        <v>24</v>
      </c>
      <c r="L25" s="115">
        <v>763.93565586551745</v>
      </c>
      <c r="M25" s="95"/>
    </row>
    <row r="26" spans="1:13" ht="16.8" customHeight="1" x14ac:dyDescent="0.25">
      <c r="A26" s="96">
        <v>4</v>
      </c>
      <c r="B26" s="90">
        <v>11</v>
      </c>
      <c r="C26" s="91">
        <v>10023500858</v>
      </c>
      <c r="D26" s="92" t="s">
        <v>108</v>
      </c>
      <c r="E26" s="93">
        <v>35854</v>
      </c>
      <c r="F26" s="94" t="s">
        <v>24</v>
      </c>
      <c r="G26" s="105" t="s">
        <v>139</v>
      </c>
      <c r="H26" s="107">
        <v>0.149398</v>
      </c>
      <c r="I26" s="108">
        <f t="shared" si="0"/>
        <v>7.6400000000001467E-4</v>
      </c>
      <c r="J26" s="88">
        <f t="shared" si="1"/>
        <v>34.137003172733237</v>
      </c>
      <c r="K26" s="90" t="s">
        <v>24</v>
      </c>
      <c r="L26" s="115">
        <v>763.93565586551745</v>
      </c>
      <c r="M26" s="95"/>
    </row>
    <row r="27" spans="1:13" ht="16.8" customHeight="1" x14ac:dyDescent="0.25">
      <c r="A27" s="96">
        <v>5</v>
      </c>
      <c r="B27" s="90">
        <v>8</v>
      </c>
      <c r="C27" s="91">
        <v>10054263400</v>
      </c>
      <c r="D27" s="92" t="s">
        <v>68</v>
      </c>
      <c r="E27" s="93">
        <v>37941</v>
      </c>
      <c r="F27" s="94" t="s">
        <v>21</v>
      </c>
      <c r="G27" s="105" t="s">
        <v>139</v>
      </c>
      <c r="H27" s="107">
        <v>0.14944399999999999</v>
      </c>
      <c r="I27" s="108">
        <f t="shared" si="0"/>
        <v>8.1000000000000516E-4</v>
      </c>
      <c r="J27" s="88">
        <f t="shared" si="1"/>
        <v>34.126495543481177</v>
      </c>
      <c r="K27" s="90" t="s">
        <v>24</v>
      </c>
      <c r="L27" s="115">
        <v>763.68922275444936</v>
      </c>
      <c r="M27" s="95"/>
    </row>
    <row r="28" spans="1:13" ht="16.8" customHeight="1" x14ac:dyDescent="0.25">
      <c r="A28" s="96">
        <v>6</v>
      </c>
      <c r="B28" s="90">
        <v>22</v>
      </c>
      <c r="C28" s="91">
        <v>10014629604</v>
      </c>
      <c r="D28" s="92" t="s">
        <v>73</v>
      </c>
      <c r="E28" s="93">
        <v>36294</v>
      </c>
      <c r="F28" s="94" t="s">
        <v>24</v>
      </c>
      <c r="G28" s="105" t="s">
        <v>72</v>
      </c>
      <c r="H28" s="107">
        <v>0.15008099999999999</v>
      </c>
      <c r="I28" s="108">
        <f t="shared" si="0"/>
        <v>1.4470000000000038E-3</v>
      </c>
      <c r="J28" s="88">
        <f t="shared" si="1"/>
        <v>33.981649909049118</v>
      </c>
      <c r="K28" s="90" t="s">
        <v>24</v>
      </c>
      <c r="L28" s="115">
        <v>760.30473637000148</v>
      </c>
      <c r="M28" s="95"/>
    </row>
    <row r="29" spans="1:13" ht="16.8" customHeight="1" x14ac:dyDescent="0.25">
      <c r="A29" s="96">
        <v>7</v>
      </c>
      <c r="B29" s="90">
        <v>10</v>
      </c>
      <c r="C29" s="91">
        <v>10036018306</v>
      </c>
      <c r="D29" s="92" t="s">
        <v>109</v>
      </c>
      <c r="E29" s="93">
        <v>37284</v>
      </c>
      <c r="F29" s="94" t="s">
        <v>24</v>
      </c>
      <c r="G29" s="105" t="s">
        <v>139</v>
      </c>
      <c r="H29" s="107">
        <v>0.15008099999999999</v>
      </c>
      <c r="I29" s="108">
        <f t="shared" si="0"/>
        <v>1.4470000000000038E-3</v>
      </c>
      <c r="J29" s="88">
        <f t="shared" si="1"/>
        <v>33.981649909049118</v>
      </c>
      <c r="K29" s="90" t="s">
        <v>24</v>
      </c>
      <c r="L29" s="115">
        <v>760.30473637000148</v>
      </c>
      <c r="M29" s="95"/>
    </row>
    <row r="30" spans="1:13" ht="16.8" customHeight="1" x14ac:dyDescent="0.25">
      <c r="A30" s="96">
        <v>8</v>
      </c>
      <c r="B30" s="90">
        <v>5</v>
      </c>
      <c r="C30" s="91">
        <v>10036015070</v>
      </c>
      <c r="D30" s="92" t="s">
        <v>110</v>
      </c>
      <c r="E30" s="93">
        <v>36912</v>
      </c>
      <c r="F30" s="94" t="s">
        <v>24</v>
      </c>
      <c r="G30" s="105" t="s">
        <v>62</v>
      </c>
      <c r="H30" s="107">
        <v>0.15008099999999999</v>
      </c>
      <c r="I30" s="108">
        <f t="shared" si="0"/>
        <v>1.4470000000000038E-3</v>
      </c>
      <c r="J30" s="88">
        <f t="shared" si="1"/>
        <v>33.981649909049118</v>
      </c>
      <c r="K30" s="90" t="s">
        <v>24</v>
      </c>
      <c r="L30" s="115">
        <v>760.30473637000148</v>
      </c>
      <c r="M30" s="95"/>
    </row>
    <row r="31" spans="1:13" ht="16.8" customHeight="1" x14ac:dyDescent="0.25">
      <c r="A31" s="96">
        <v>9</v>
      </c>
      <c r="B31" s="90">
        <v>3</v>
      </c>
      <c r="C31" s="91">
        <v>10036042251</v>
      </c>
      <c r="D31" s="92" t="s">
        <v>111</v>
      </c>
      <c r="E31" s="93">
        <v>37325</v>
      </c>
      <c r="F31" s="94" t="s">
        <v>24</v>
      </c>
      <c r="G31" s="105" t="s">
        <v>62</v>
      </c>
      <c r="H31" s="107">
        <v>0.15012700000000001</v>
      </c>
      <c r="I31" s="108">
        <f t="shared" si="0"/>
        <v>1.4930000000000221E-3</v>
      </c>
      <c r="J31" s="88">
        <f t="shared" si="1"/>
        <v>33.971237685426338</v>
      </c>
      <c r="K31" s="90" t="s">
        <v>24</v>
      </c>
      <c r="L31" s="115">
        <v>760.06233494729406</v>
      </c>
      <c r="M31" s="95"/>
    </row>
    <row r="32" spans="1:13" ht="16.8" customHeight="1" x14ac:dyDescent="0.25">
      <c r="A32" s="96">
        <v>10</v>
      </c>
      <c r="B32" s="90">
        <v>52</v>
      </c>
      <c r="C32" s="91">
        <v>10083910539</v>
      </c>
      <c r="D32" s="92" t="s">
        <v>112</v>
      </c>
      <c r="E32" s="93">
        <v>38225</v>
      </c>
      <c r="F32" s="94" t="s">
        <v>24</v>
      </c>
      <c r="G32" s="105" t="s">
        <v>67</v>
      </c>
      <c r="H32" s="107">
        <v>0.15012700000000001</v>
      </c>
      <c r="I32" s="108">
        <f t="shared" si="0"/>
        <v>1.4930000000000221E-3</v>
      </c>
      <c r="J32" s="88">
        <f t="shared" si="1"/>
        <v>33.971237685426338</v>
      </c>
      <c r="K32" s="90" t="s">
        <v>24</v>
      </c>
      <c r="L32" s="115">
        <v>760.06233494729406</v>
      </c>
      <c r="M32" s="95"/>
    </row>
    <row r="33" spans="1:13" ht="16.8" customHeight="1" x14ac:dyDescent="0.25">
      <c r="A33" s="96">
        <v>11</v>
      </c>
      <c r="B33" s="90">
        <v>19</v>
      </c>
      <c r="C33" s="91">
        <v>10007498585</v>
      </c>
      <c r="D33" s="92" t="s">
        <v>113</v>
      </c>
      <c r="E33" s="93">
        <v>34246</v>
      </c>
      <c r="F33" s="94" t="s">
        <v>21</v>
      </c>
      <c r="G33" s="105" t="s">
        <v>72</v>
      </c>
      <c r="H33" s="107">
        <v>0.15043999999999999</v>
      </c>
      <c r="I33" s="108">
        <f t="shared" si="0"/>
        <v>1.806000000000002E-3</v>
      </c>
      <c r="J33" s="88">
        <f t="shared" si="1"/>
        <v>33.900558362137737</v>
      </c>
      <c r="K33" s="90" t="s">
        <v>24</v>
      </c>
      <c r="L33" s="115">
        <v>758.4200075351614</v>
      </c>
      <c r="M33" s="95"/>
    </row>
    <row r="34" spans="1:13" ht="16.8" customHeight="1" x14ac:dyDescent="0.25">
      <c r="A34" s="96">
        <v>12</v>
      </c>
      <c r="B34" s="90">
        <v>6</v>
      </c>
      <c r="C34" s="91">
        <v>10015267578</v>
      </c>
      <c r="D34" s="92" t="s">
        <v>69</v>
      </c>
      <c r="E34" s="93">
        <v>36846</v>
      </c>
      <c r="F34" s="94" t="s">
        <v>24</v>
      </c>
      <c r="G34" s="105" t="s">
        <v>62</v>
      </c>
      <c r="H34" s="107">
        <v>0.15054400000000001</v>
      </c>
      <c r="I34" s="108">
        <f t="shared" si="0"/>
        <v>1.9100000000000228E-3</v>
      </c>
      <c r="J34" s="88">
        <f t="shared" si="1"/>
        <v>33.877138909554681</v>
      </c>
      <c r="K34" s="90" t="s">
        <v>24</v>
      </c>
      <c r="L34" s="115">
        <v>757.87701773661058</v>
      </c>
      <c r="M34" s="95"/>
    </row>
    <row r="35" spans="1:13" ht="16.8" customHeight="1" x14ac:dyDescent="0.25">
      <c r="A35" s="96">
        <v>13</v>
      </c>
      <c r="B35" s="90">
        <v>47</v>
      </c>
      <c r="C35" s="91">
        <v>10053914200</v>
      </c>
      <c r="D35" s="92" t="s">
        <v>93</v>
      </c>
      <c r="E35" s="93">
        <v>37721</v>
      </c>
      <c r="F35" s="94" t="s">
        <v>33</v>
      </c>
      <c r="G35" s="105" t="s">
        <v>75</v>
      </c>
      <c r="H35" s="107">
        <v>0.15091399999999999</v>
      </c>
      <c r="I35" s="108">
        <f t="shared" si="0"/>
        <v>2.2800000000000042E-3</v>
      </c>
      <c r="J35" s="88">
        <f t="shared" si="1"/>
        <v>33.794081397352137</v>
      </c>
      <c r="K35" s="90" t="s">
        <v>33</v>
      </c>
      <c r="L35" s="115">
        <v>755.95602738693628</v>
      </c>
      <c r="M35" s="95"/>
    </row>
    <row r="36" spans="1:13" ht="16.8" customHeight="1" x14ac:dyDescent="0.25">
      <c r="A36" s="96">
        <v>14</v>
      </c>
      <c r="B36" s="90">
        <v>55</v>
      </c>
      <c r="C36" s="91">
        <v>10036014666</v>
      </c>
      <c r="D36" s="92" t="s">
        <v>114</v>
      </c>
      <c r="E36" s="93">
        <v>37544</v>
      </c>
      <c r="F36" s="94" t="s">
        <v>24</v>
      </c>
      <c r="G36" s="105" t="s">
        <v>115</v>
      </c>
      <c r="H36" s="107">
        <v>0.15540499999999999</v>
      </c>
      <c r="I36" s="108">
        <f t="shared" si="0"/>
        <v>6.7709999999999992E-3</v>
      </c>
      <c r="J36" s="88">
        <f t="shared" si="1"/>
        <v>32.817476915157179</v>
      </c>
      <c r="K36" s="90" t="s">
        <v>33</v>
      </c>
      <c r="L36" s="115">
        <v>733.88794845496466</v>
      </c>
      <c r="M36" s="95"/>
    </row>
    <row r="37" spans="1:13" ht="16.8" customHeight="1" x14ac:dyDescent="0.25">
      <c r="A37" s="96">
        <v>15</v>
      </c>
      <c r="B37" s="90">
        <v>54</v>
      </c>
      <c r="C37" s="91">
        <v>10083380473</v>
      </c>
      <c r="D37" s="92" t="s">
        <v>70</v>
      </c>
      <c r="E37" s="93">
        <v>37347</v>
      </c>
      <c r="F37" s="94" t="s">
        <v>24</v>
      </c>
      <c r="G37" s="105" t="s">
        <v>67</v>
      </c>
      <c r="H37" s="107">
        <v>0.15540499999999999</v>
      </c>
      <c r="I37" s="108">
        <f t="shared" si="0"/>
        <v>6.7709999999999992E-3</v>
      </c>
      <c r="J37" s="88">
        <f t="shared" si="1"/>
        <v>32.817476915157179</v>
      </c>
      <c r="K37" s="90" t="s">
        <v>33</v>
      </c>
      <c r="L37" s="115">
        <v>733.88794845496466</v>
      </c>
      <c r="M37" s="95"/>
    </row>
    <row r="38" spans="1:13" ht="16.8" customHeight="1" x14ac:dyDescent="0.25">
      <c r="A38" s="96">
        <v>16</v>
      </c>
      <c r="B38" s="90">
        <v>14</v>
      </c>
      <c r="C38" s="91">
        <v>10050875369</v>
      </c>
      <c r="D38" s="92" t="s">
        <v>116</v>
      </c>
      <c r="E38" s="93">
        <v>37306</v>
      </c>
      <c r="F38" s="94" t="s">
        <v>24</v>
      </c>
      <c r="G38" s="105" t="s">
        <v>139</v>
      </c>
      <c r="H38" s="107">
        <v>0.15540499999999999</v>
      </c>
      <c r="I38" s="108">
        <f t="shared" si="0"/>
        <v>6.7709999999999992E-3</v>
      </c>
      <c r="J38" s="88">
        <f t="shared" si="1"/>
        <v>32.817476915157179</v>
      </c>
      <c r="K38" s="90" t="s">
        <v>33</v>
      </c>
      <c r="L38" s="115">
        <v>733.88794845496466</v>
      </c>
      <c r="M38" s="95"/>
    </row>
    <row r="39" spans="1:13" ht="16.8" customHeight="1" x14ac:dyDescent="0.25">
      <c r="A39" s="96">
        <v>17</v>
      </c>
      <c r="B39" s="90">
        <v>44</v>
      </c>
      <c r="C39" s="91">
        <v>10034989193</v>
      </c>
      <c r="D39" s="92" t="s">
        <v>45</v>
      </c>
      <c r="E39" s="93">
        <v>36445</v>
      </c>
      <c r="F39" s="94" t="s">
        <v>24</v>
      </c>
      <c r="G39" s="105" t="s">
        <v>46</v>
      </c>
      <c r="H39" s="107">
        <v>0.15540499999999999</v>
      </c>
      <c r="I39" s="108">
        <f t="shared" si="0"/>
        <v>6.7709999999999992E-3</v>
      </c>
      <c r="J39" s="88">
        <f t="shared" si="1"/>
        <v>32.817476915157179</v>
      </c>
      <c r="K39" s="90" t="s">
        <v>33</v>
      </c>
      <c r="L39" s="115">
        <v>733.88794845496466</v>
      </c>
      <c r="M39" s="95"/>
    </row>
    <row r="40" spans="1:13" ht="16.8" customHeight="1" x14ac:dyDescent="0.25">
      <c r="A40" s="96">
        <v>18</v>
      </c>
      <c r="B40" s="90">
        <v>32</v>
      </c>
      <c r="C40" s="91">
        <v>10036085600</v>
      </c>
      <c r="D40" s="92" t="s">
        <v>82</v>
      </c>
      <c r="E40" s="93">
        <v>37543</v>
      </c>
      <c r="F40" s="94" t="s">
        <v>24</v>
      </c>
      <c r="G40" s="105" t="s">
        <v>80</v>
      </c>
      <c r="H40" s="107">
        <v>0.15540499999999999</v>
      </c>
      <c r="I40" s="108">
        <f t="shared" si="0"/>
        <v>6.7709999999999992E-3</v>
      </c>
      <c r="J40" s="88">
        <f t="shared" si="1"/>
        <v>32.817476915157179</v>
      </c>
      <c r="K40" s="90" t="s">
        <v>33</v>
      </c>
      <c r="L40" s="115">
        <v>733.88794845496466</v>
      </c>
      <c r="M40" s="95"/>
    </row>
    <row r="41" spans="1:13" ht="16.8" customHeight="1" x14ac:dyDescent="0.25">
      <c r="A41" s="96">
        <v>19</v>
      </c>
      <c r="B41" s="90">
        <v>38</v>
      </c>
      <c r="C41" s="91">
        <v>10010880451</v>
      </c>
      <c r="D41" s="92" t="s">
        <v>117</v>
      </c>
      <c r="E41" s="93">
        <v>36013</v>
      </c>
      <c r="F41" s="94" t="s">
        <v>24</v>
      </c>
      <c r="G41" s="105" t="s">
        <v>77</v>
      </c>
      <c r="H41" s="107">
        <v>0.15540499999999999</v>
      </c>
      <c r="I41" s="108">
        <f t="shared" si="0"/>
        <v>6.7709999999999992E-3</v>
      </c>
      <c r="J41" s="88">
        <f t="shared" si="1"/>
        <v>32.817476915157179</v>
      </c>
      <c r="K41" s="90" t="s">
        <v>33</v>
      </c>
      <c r="L41" s="115">
        <v>733.88794845496466</v>
      </c>
      <c r="M41" s="95"/>
    </row>
    <row r="42" spans="1:13" ht="16.8" customHeight="1" x14ac:dyDescent="0.25">
      <c r="A42" s="96">
        <v>20</v>
      </c>
      <c r="B42" s="90">
        <v>51</v>
      </c>
      <c r="C42" s="91">
        <v>10083910640</v>
      </c>
      <c r="D42" s="92" t="s">
        <v>118</v>
      </c>
      <c r="E42" s="93">
        <v>38225</v>
      </c>
      <c r="F42" s="94" t="s">
        <v>33</v>
      </c>
      <c r="G42" s="105" t="s">
        <v>67</v>
      </c>
      <c r="H42" s="107">
        <v>0.15540499999999999</v>
      </c>
      <c r="I42" s="108">
        <f t="shared" si="0"/>
        <v>6.7709999999999992E-3</v>
      </c>
      <c r="J42" s="88">
        <f t="shared" si="1"/>
        <v>32.817476915157179</v>
      </c>
      <c r="K42" s="90" t="s">
        <v>33</v>
      </c>
      <c r="L42" s="115">
        <v>733.88794845496466</v>
      </c>
      <c r="M42" s="95"/>
    </row>
    <row r="43" spans="1:13" ht="16.8" customHeight="1" x14ac:dyDescent="0.25">
      <c r="A43" s="96">
        <v>21</v>
      </c>
      <c r="B43" s="90">
        <v>31</v>
      </c>
      <c r="C43" s="91">
        <v>10009692001</v>
      </c>
      <c r="D43" s="92" t="s">
        <v>79</v>
      </c>
      <c r="E43" s="93">
        <v>35536</v>
      </c>
      <c r="F43" s="94" t="s">
        <v>24</v>
      </c>
      <c r="G43" s="105" t="s">
        <v>80</v>
      </c>
      <c r="H43" s="107">
        <v>0.15540499999999999</v>
      </c>
      <c r="I43" s="108">
        <f t="shared" si="0"/>
        <v>6.7709999999999992E-3</v>
      </c>
      <c r="J43" s="88">
        <f t="shared" si="1"/>
        <v>32.817476915157179</v>
      </c>
      <c r="K43" s="90"/>
      <c r="L43" s="115">
        <v>733.88794845496466</v>
      </c>
      <c r="M43" s="95"/>
    </row>
    <row r="44" spans="1:13" ht="16.8" customHeight="1" x14ac:dyDescent="0.25">
      <c r="A44" s="96">
        <v>22</v>
      </c>
      <c r="B44" s="90">
        <v>25</v>
      </c>
      <c r="C44" s="91">
        <v>10012584621</v>
      </c>
      <c r="D44" s="92" t="s">
        <v>85</v>
      </c>
      <c r="E44" s="93">
        <v>31552</v>
      </c>
      <c r="F44" s="94" t="s">
        <v>24</v>
      </c>
      <c r="G44" s="105" t="s">
        <v>86</v>
      </c>
      <c r="H44" s="107">
        <v>0.15540499999999999</v>
      </c>
      <c r="I44" s="108">
        <f t="shared" si="0"/>
        <v>6.7709999999999992E-3</v>
      </c>
      <c r="J44" s="88">
        <f t="shared" si="1"/>
        <v>32.817476915157179</v>
      </c>
      <c r="K44" s="90"/>
      <c r="L44" s="115">
        <v>733.88794845496466</v>
      </c>
      <c r="M44" s="95"/>
    </row>
    <row r="45" spans="1:13" ht="16.8" customHeight="1" x14ac:dyDescent="0.25">
      <c r="A45" s="96">
        <v>23</v>
      </c>
      <c r="B45" s="90">
        <v>46</v>
      </c>
      <c r="C45" s="91">
        <v>10053914196</v>
      </c>
      <c r="D45" s="92" t="s">
        <v>94</v>
      </c>
      <c r="E45" s="93">
        <v>37721</v>
      </c>
      <c r="F45" s="94" t="s">
        <v>33</v>
      </c>
      <c r="G45" s="105" t="s">
        <v>75</v>
      </c>
      <c r="H45" s="107">
        <v>0.15540499999999999</v>
      </c>
      <c r="I45" s="108">
        <f t="shared" si="0"/>
        <v>6.7709999999999992E-3</v>
      </c>
      <c r="J45" s="88">
        <f t="shared" si="1"/>
        <v>32.817476915157179</v>
      </c>
      <c r="K45" s="90"/>
      <c r="L45" s="115">
        <v>733.88794845496466</v>
      </c>
      <c r="M45" s="95"/>
    </row>
    <row r="46" spans="1:13" ht="16.8" customHeight="1" x14ac:dyDescent="0.25">
      <c r="A46" s="96">
        <v>24</v>
      </c>
      <c r="B46" s="90">
        <v>21</v>
      </c>
      <c r="C46" s="91">
        <v>10009721505</v>
      </c>
      <c r="D46" s="92" t="s">
        <v>71</v>
      </c>
      <c r="E46" s="93">
        <v>35616</v>
      </c>
      <c r="F46" s="94" t="s">
        <v>24</v>
      </c>
      <c r="G46" s="105" t="s">
        <v>72</v>
      </c>
      <c r="H46" s="107">
        <v>0.15540499999999999</v>
      </c>
      <c r="I46" s="108">
        <f t="shared" si="0"/>
        <v>6.7709999999999992E-3</v>
      </c>
      <c r="J46" s="88">
        <f t="shared" si="1"/>
        <v>32.817476915157179</v>
      </c>
      <c r="K46" s="90"/>
      <c r="L46" s="115">
        <v>733.88794845496466</v>
      </c>
      <c r="M46" s="95"/>
    </row>
    <row r="47" spans="1:13" ht="16.8" customHeight="1" x14ac:dyDescent="0.25">
      <c r="A47" s="96">
        <v>25</v>
      </c>
      <c r="B47" s="90">
        <v>7</v>
      </c>
      <c r="C47" s="91">
        <v>10014629705</v>
      </c>
      <c r="D47" s="92" t="s">
        <v>65</v>
      </c>
      <c r="E47" s="93">
        <v>36369</v>
      </c>
      <c r="F47" s="94" t="s">
        <v>32</v>
      </c>
      <c r="G47" s="105" t="s">
        <v>139</v>
      </c>
      <c r="H47" s="107">
        <v>0.15546299999999999</v>
      </c>
      <c r="I47" s="108">
        <f t="shared" si="0"/>
        <v>6.8290000000000017E-3</v>
      </c>
      <c r="J47" s="88">
        <f t="shared" si="1"/>
        <v>32.805233399587046</v>
      </c>
      <c r="K47" s="90"/>
      <c r="L47" s="115">
        <v>733.61698058198215</v>
      </c>
      <c r="M47" s="95"/>
    </row>
    <row r="48" spans="1:13" ht="16.8" customHeight="1" x14ac:dyDescent="0.25">
      <c r="A48" s="96">
        <v>26</v>
      </c>
      <c r="B48" s="90">
        <v>28</v>
      </c>
      <c r="C48" s="91">
        <v>10052804154</v>
      </c>
      <c r="D48" s="92" t="s">
        <v>119</v>
      </c>
      <c r="E48" s="93">
        <v>37537</v>
      </c>
      <c r="F48" s="94" t="s">
        <v>33</v>
      </c>
      <c r="G48" s="105" t="s">
        <v>64</v>
      </c>
      <c r="H48" s="107">
        <v>0.15546299999999999</v>
      </c>
      <c r="I48" s="108">
        <f t="shared" si="0"/>
        <v>6.8290000000000017E-3</v>
      </c>
      <c r="J48" s="88">
        <f t="shared" si="1"/>
        <v>32.805233399587046</v>
      </c>
      <c r="K48" s="90"/>
      <c r="L48" s="115">
        <v>733.61698058198215</v>
      </c>
      <c r="M48" s="95"/>
    </row>
    <row r="49" spans="1:13" ht="16.8" customHeight="1" x14ac:dyDescent="0.25">
      <c r="A49" s="96">
        <v>27</v>
      </c>
      <c r="B49" s="90">
        <v>48</v>
      </c>
      <c r="C49" s="91">
        <v>10009045333</v>
      </c>
      <c r="D49" s="92" t="s">
        <v>74</v>
      </c>
      <c r="E49" s="93">
        <v>35438</v>
      </c>
      <c r="F49" s="94" t="s">
        <v>24</v>
      </c>
      <c r="G49" s="105" t="s">
        <v>75</v>
      </c>
      <c r="H49" s="107">
        <v>0.15548600000000001</v>
      </c>
      <c r="I49" s="108">
        <f t="shared" si="0"/>
        <v>6.8520000000000247E-3</v>
      </c>
      <c r="J49" s="88">
        <f t="shared" si="1"/>
        <v>32.800380741674488</v>
      </c>
      <c r="K49" s="90"/>
      <c r="L49" s="115">
        <v>733.50962052640352</v>
      </c>
      <c r="M49" s="95"/>
    </row>
    <row r="50" spans="1:13" ht="16.8" customHeight="1" x14ac:dyDescent="0.25">
      <c r="A50" s="96">
        <v>28</v>
      </c>
      <c r="B50" s="90">
        <v>30</v>
      </c>
      <c r="C50" s="91">
        <v>10007913564</v>
      </c>
      <c r="D50" s="92" t="s">
        <v>120</v>
      </c>
      <c r="E50" s="93">
        <v>33173</v>
      </c>
      <c r="F50" s="94" t="s">
        <v>24</v>
      </c>
      <c r="G50" s="105" t="s">
        <v>121</v>
      </c>
      <c r="H50" s="107">
        <v>0.16042799999999999</v>
      </c>
      <c r="I50" s="108">
        <f t="shared" si="0"/>
        <v>1.1793999999999999E-2</v>
      </c>
      <c r="J50" s="88">
        <f t="shared" si="1"/>
        <v>31.789961852045785</v>
      </c>
      <c r="K50" s="90"/>
      <c r="L50" s="115">
        <v>711.58289374683648</v>
      </c>
      <c r="M50" s="95"/>
    </row>
    <row r="51" spans="1:13" ht="16.8" customHeight="1" x14ac:dyDescent="0.25">
      <c r="A51" s="96">
        <v>29</v>
      </c>
      <c r="B51" s="90">
        <v>13</v>
      </c>
      <c r="C51" s="91">
        <v>10091997915</v>
      </c>
      <c r="D51" s="92" t="s">
        <v>122</v>
      </c>
      <c r="E51" s="93">
        <v>34151</v>
      </c>
      <c r="F51" s="94" t="s">
        <v>24</v>
      </c>
      <c r="G51" s="105" t="s">
        <v>139</v>
      </c>
      <c r="H51" s="107">
        <v>0.16207199999999999</v>
      </c>
      <c r="I51" s="108">
        <f t="shared" si="0"/>
        <v>1.3438000000000005E-2</v>
      </c>
      <c r="J51" s="88">
        <f t="shared" si="1"/>
        <v>31.467495927735825</v>
      </c>
      <c r="K51" s="90"/>
      <c r="L51" s="115">
        <v>704.75072371794022</v>
      </c>
      <c r="M51" s="95"/>
    </row>
    <row r="52" spans="1:13" ht="16.8" customHeight="1" x14ac:dyDescent="0.25">
      <c r="A52" s="96">
        <v>30</v>
      </c>
      <c r="B52" s="90">
        <v>17</v>
      </c>
      <c r="C52" s="91">
        <v>10036034975</v>
      </c>
      <c r="D52" s="92" t="s">
        <v>123</v>
      </c>
      <c r="E52" s="93">
        <v>37638</v>
      </c>
      <c r="F52" s="94" t="s">
        <v>33</v>
      </c>
      <c r="G52" s="105" t="s">
        <v>139</v>
      </c>
      <c r="H52" s="107">
        <v>0.16231499999999999</v>
      </c>
      <c r="I52" s="108">
        <f t="shared" si="0"/>
        <v>1.3680999999999999E-2</v>
      </c>
      <c r="J52" s="88">
        <f t="shared" si="1"/>
        <v>31.42038628592552</v>
      </c>
      <c r="K52" s="90"/>
      <c r="L52" s="115">
        <v>703.75876699912408</v>
      </c>
      <c r="M52" s="95"/>
    </row>
    <row r="53" spans="1:13" ht="16.8" customHeight="1" x14ac:dyDescent="0.25">
      <c r="A53" s="96">
        <v>31</v>
      </c>
      <c r="B53" s="90">
        <v>45</v>
      </c>
      <c r="C53" s="91">
        <v>10092428553</v>
      </c>
      <c r="D53" s="92" t="s">
        <v>88</v>
      </c>
      <c r="E53" s="93">
        <v>38296</v>
      </c>
      <c r="F53" s="94" t="s">
        <v>24</v>
      </c>
      <c r="G53" s="105" t="s">
        <v>46</v>
      </c>
      <c r="H53" s="107">
        <v>0.163102</v>
      </c>
      <c r="I53" s="108">
        <f t="shared" si="0"/>
        <v>1.4468000000000009E-2</v>
      </c>
      <c r="J53" s="88">
        <f t="shared" si="1"/>
        <v>31.268776593787937</v>
      </c>
      <c r="K53" s="90"/>
      <c r="L53" s="115">
        <v>700.57676445918503</v>
      </c>
      <c r="M53" s="95"/>
    </row>
    <row r="54" spans="1:13" ht="16.8" customHeight="1" x14ac:dyDescent="0.25">
      <c r="A54" s="96" t="s">
        <v>124</v>
      </c>
      <c r="B54" s="90">
        <v>2</v>
      </c>
      <c r="C54" s="91">
        <v>10007886181</v>
      </c>
      <c r="D54" s="92" t="s">
        <v>125</v>
      </c>
      <c r="E54" s="93">
        <v>34382</v>
      </c>
      <c r="F54" s="94" t="s">
        <v>24</v>
      </c>
      <c r="G54" s="105" t="s">
        <v>62</v>
      </c>
      <c r="H54" s="107"/>
      <c r="I54" s="107"/>
      <c r="J54" s="88"/>
      <c r="K54" s="90"/>
      <c r="L54" s="111"/>
      <c r="M54" s="95"/>
    </row>
    <row r="55" spans="1:13" ht="16.8" customHeight="1" x14ac:dyDescent="0.25">
      <c r="A55" s="96" t="s">
        <v>124</v>
      </c>
      <c r="B55" s="90">
        <v>4</v>
      </c>
      <c r="C55" s="91">
        <v>10036017494</v>
      </c>
      <c r="D55" s="92" t="s">
        <v>91</v>
      </c>
      <c r="E55" s="93">
        <v>37057</v>
      </c>
      <c r="F55" s="94" t="s">
        <v>24</v>
      </c>
      <c r="G55" s="105" t="s">
        <v>62</v>
      </c>
      <c r="H55" s="107"/>
      <c r="I55" s="107"/>
      <c r="J55" s="88"/>
      <c r="K55" s="90"/>
      <c r="L55" s="111"/>
      <c r="M55" s="95"/>
    </row>
    <row r="56" spans="1:13" ht="16.8" customHeight="1" x14ac:dyDescent="0.25">
      <c r="A56" s="96" t="s">
        <v>124</v>
      </c>
      <c r="B56" s="90">
        <v>12</v>
      </c>
      <c r="C56" s="91">
        <v>10008696537</v>
      </c>
      <c r="D56" s="92" t="s">
        <v>126</v>
      </c>
      <c r="E56" s="93">
        <v>34795</v>
      </c>
      <c r="F56" s="94" t="s">
        <v>24</v>
      </c>
      <c r="G56" s="105" t="s">
        <v>139</v>
      </c>
      <c r="H56" s="107"/>
      <c r="I56" s="107"/>
      <c r="J56" s="88"/>
      <c r="K56" s="90"/>
      <c r="L56" s="111"/>
      <c r="M56" s="95"/>
    </row>
    <row r="57" spans="1:13" ht="16.8" customHeight="1" x14ac:dyDescent="0.25">
      <c r="A57" s="96" t="s">
        <v>124</v>
      </c>
      <c r="B57" s="90">
        <v>15</v>
      </c>
      <c r="C57" s="91">
        <v>10034971211</v>
      </c>
      <c r="D57" s="92" t="s">
        <v>127</v>
      </c>
      <c r="E57" s="93">
        <v>36766</v>
      </c>
      <c r="F57" s="94" t="s">
        <v>33</v>
      </c>
      <c r="G57" s="105" t="s">
        <v>139</v>
      </c>
      <c r="H57" s="107"/>
      <c r="I57" s="107"/>
      <c r="J57" s="88"/>
      <c r="K57" s="90"/>
      <c r="L57" s="111"/>
      <c r="M57" s="95"/>
    </row>
    <row r="58" spans="1:13" ht="16.8" customHeight="1" x14ac:dyDescent="0.25">
      <c r="A58" s="96" t="s">
        <v>124</v>
      </c>
      <c r="B58" s="90">
        <v>16</v>
      </c>
      <c r="C58" s="91">
        <v>10036064681</v>
      </c>
      <c r="D58" s="92" t="s">
        <v>128</v>
      </c>
      <c r="E58" s="93">
        <v>37700</v>
      </c>
      <c r="F58" s="94" t="s">
        <v>33</v>
      </c>
      <c r="G58" s="105" t="s">
        <v>139</v>
      </c>
      <c r="H58" s="107"/>
      <c r="I58" s="107"/>
      <c r="J58" s="88"/>
      <c r="K58" s="90"/>
      <c r="L58" s="111"/>
      <c r="M58" s="95"/>
    </row>
    <row r="59" spans="1:13" ht="16.8" customHeight="1" x14ac:dyDescent="0.25">
      <c r="A59" s="96" t="s">
        <v>124</v>
      </c>
      <c r="B59" s="90">
        <v>18</v>
      </c>
      <c r="C59" s="91">
        <v>10136682074</v>
      </c>
      <c r="D59" s="92" t="s">
        <v>92</v>
      </c>
      <c r="E59" s="93">
        <v>32030</v>
      </c>
      <c r="F59" s="94" t="s">
        <v>33</v>
      </c>
      <c r="G59" s="105" t="s">
        <v>72</v>
      </c>
      <c r="H59" s="107"/>
      <c r="I59" s="107"/>
      <c r="J59" s="88"/>
      <c r="K59" s="90"/>
      <c r="L59" s="111"/>
      <c r="M59" s="95"/>
    </row>
    <row r="60" spans="1:13" ht="16.8" customHeight="1" x14ac:dyDescent="0.25">
      <c r="A60" s="96" t="s">
        <v>124</v>
      </c>
      <c r="B60" s="90">
        <v>23</v>
      </c>
      <c r="C60" s="91">
        <v>10036076809</v>
      </c>
      <c r="D60" s="92" t="s">
        <v>129</v>
      </c>
      <c r="E60" s="93">
        <v>37700</v>
      </c>
      <c r="F60" s="94" t="s">
        <v>24</v>
      </c>
      <c r="G60" s="105" t="s">
        <v>72</v>
      </c>
      <c r="H60" s="107"/>
      <c r="I60" s="107"/>
      <c r="J60" s="88"/>
      <c r="K60" s="90"/>
      <c r="L60" s="111"/>
      <c r="M60" s="95"/>
    </row>
    <row r="61" spans="1:13" ht="16.8" customHeight="1" x14ac:dyDescent="0.25">
      <c r="A61" s="96" t="s">
        <v>124</v>
      </c>
      <c r="B61" s="90">
        <v>24</v>
      </c>
      <c r="C61" s="91">
        <v>10009183557</v>
      </c>
      <c r="D61" s="92" t="s">
        <v>78</v>
      </c>
      <c r="E61" s="93">
        <v>35346</v>
      </c>
      <c r="F61" s="94" t="s">
        <v>21</v>
      </c>
      <c r="G61" s="105" t="s">
        <v>72</v>
      </c>
      <c r="H61" s="107"/>
      <c r="I61" s="107"/>
      <c r="J61" s="88"/>
      <c r="K61" s="90"/>
      <c r="L61" s="111"/>
      <c r="M61" s="95"/>
    </row>
    <row r="62" spans="1:13" ht="16.8" customHeight="1" x14ac:dyDescent="0.25">
      <c r="A62" s="96" t="s">
        <v>124</v>
      </c>
      <c r="B62" s="90">
        <v>26</v>
      </c>
      <c r="C62" s="91">
        <v>10126421090</v>
      </c>
      <c r="D62" s="92" t="s">
        <v>87</v>
      </c>
      <c r="E62" s="93">
        <v>37209</v>
      </c>
      <c r="F62" s="94" t="s">
        <v>33</v>
      </c>
      <c r="G62" s="105" t="s">
        <v>86</v>
      </c>
      <c r="H62" s="107"/>
      <c r="I62" s="107"/>
      <c r="J62" s="88"/>
      <c r="K62" s="90"/>
      <c r="L62" s="111"/>
      <c r="M62" s="95"/>
    </row>
    <row r="63" spans="1:13" ht="16.8" customHeight="1" x14ac:dyDescent="0.25">
      <c r="A63" s="96" t="s">
        <v>124</v>
      </c>
      <c r="B63" s="90">
        <v>27</v>
      </c>
      <c r="C63" s="91">
        <v>10092441283</v>
      </c>
      <c r="D63" s="92" t="s">
        <v>97</v>
      </c>
      <c r="E63" s="93">
        <v>37941</v>
      </c>
      <c r="F63" s="94" t="s">
        <v>33</v>
      </c>
      <c r="G63" s="105" t="s">
        <v>64</v>
      </c>
      <c r="H63" s="107"/>
      <c r="I63" s="107"/>
      <c r="J63" s="88"/>
      <c r="K63" s="90"/>
      <c r="L63" s="111"/>
      <c r="M63" s="95"/>
    </row>
    <row r="64" spans="1:13" ht="16.8" customHeight="1" x14ac:dyDescent="0.25">
      <c r="A64" s="96" t="s">
        <v>124</v>
      </c>
      <c r="B64" s="90">
        <v>29</v>
      </c>
      <c r="C64" s="91">
        <v>10059040143</v>
      </c>
      <c r="D64" s="92" t="s">
        <v>63</v>
      </c>
      <c r="E64" s="93">
        <v>37426</v>
      </c>
      <c r="F64" s="94" t="s">
        <v>24</v>
      </c>
      <c r="G64" s="105" t="s">
        <v>64</v>
      </c>
      <c r="H64" s="107"/>
      <c r="I64" s="107"/>
      <c r="J64" s="88"/>
      <c r="K64" s="90"/>
      <c r="L64" s="111"/>
      <c r="M64" s="95"/>
    </row>
    <row r="65" spans="1:13" ht="16.8" customHeight="1" x14ac:dyDescent="0.25">
      <c r="A65" s="96" t="s">
        <v>124</v>
      </c>
      <c r="B65" s="90">
        <v>33</v>
      </c>
      <c r="C65" s="91">
        <v>10093888708</v>
      </c>
      <c r="D65" s="92" t="s">
        <v>83</v>
      </c>
      <c r="E65" s="93">
        <v>36544</v>
      </c>
      <c r="F65" s="94" t="s">
        <v>33</v>
      </c>
      <c r="G65" s="105" t="s">
        <v>40</v>
      </c>
      <c r="H65" s="107"/>
      <c r="I65" s="107"/>
      <c r="J65" s="88"/>
      <c r="K65" s="90"/>
      <c r="L65" s="111"/>
      <c r="M65" s="95"/>
    </row>
    <row r="66" spans="1:13" ht="16.8" customHeight="1" x14ac:dyDescent="0.25">
      <c r="A66" s="96" t="s">
        <v>124</v>
      </c>
      <c r="B66" s="90">
        <v>34</v>
      </c>
      <c r="C66" s="91">
        <v>10023524807</v>
      </c>
      <c r="D66" s="92" t="s">
        <v>84</v>
      </c>
      <c r="E66" s="93">
        <v>36182</v>
      </c>
      <c r="F66" s="94" t="s">
        <v>33</v>
      </c>
      <c r="G66" s="105" t="s">
        <v>40</v>
      </c>
      <c r="H66" s="107"/>
      <c r="I66" s="107"/>
      <c r="J66" s="88"/>
      <c r="K66" s="90"/>
      <c r="L66" s="111"/>
      <c r="M66" s="95"/>
    </row>
    <row r="67" spans="1:13" ht="16.8" customHeight="1" x14ac:dyDescent="0.25">
      <c r="A67" s="96" t="s">
        <v>124</v>
      </c>
      <c r="B67" s="90">
        <v>35</v>
      </c>
      <c r="C67" s="91">
        <v>10036017393</v>
      </c>
      <c r="D67" s="92" t="s">
        <v>130</v>
      </c>
      <c r="E67" s="93">
        <v>37128</v>
      </c>
      <c r="F67" s="94" t="s">
        <v>24</v>
      </c>
      <c r="G67" s="105" t="s">
        <v>40</v>
      </c>
      <c r="H67" s="107"/>
      <c r="I67" s="107"/>
      <c r="J67" s="88"/>
      <c r="K67" s="90"/>
      <c r="L67" s="111"/>
      <c r="M67" s="95"/>
    </row>
    <row r="68" spans="1:13" ht="16.8" customHeight="1" x14ac:dyDescent="0.25">
      <c r="A68" s="96" t="s">
        <v>124</v>
      </c>
      <c r="B68" s="90">
        <v>36</v>
      </c>
      <c r="C68" s="91">
        <v>10006503832</v>
      </c>
      <c r="D68" s="92" t="s">
        <v>81</v>
      </c>
      <c r="E68" s="93">
        <v>33408</v>
      </c>
      <c r="F68" s="94" t="s">
        <v>24</v>
      </c>
      <c r="G68" s="105" t="s">
        <v>40</v>
      </c>
      <c r="H68" s="107"/>
      <c r="I68" s="107"/>
      <c r="J68" s="88"/>
      <c r="K68" s="90"/>
      <c r="L68" s="111"/>
      <c r="M68" s="95"/>
    </row>
    <row r="69" spans="1:13" ht="16.8" customHeight="1" x14ac:dyDescent="0.25">
      <c r="A69" s="96" t="s">
        <v>124</v>
      </c>
      <c r="B69" s="90">
        <v>37</v>
      </c>
      <c r="C69" s="91">
        <v>10080746117</v>
      </c>
      <c r="D69" s="92" t="s">
        <v>47</v>
      </c>
      <c r="E69" s="93">
        <v>37876</v>
      </c>
      <c r="F69" s="94" t="s">
        <v>33</v>
      </c>
      <c r="G69" s="105" t="s">
        <v>40</v>
      </c>
      <c r="H69" s="107"/>
      <c r="I69" s="107"/>
      <c r="J69" s="88"/>
      <c r="K69" s="90"/>
      <c r="L69" s="111"/>
      <c r="M69" s="95"/>
    </row>
    <row r="70" spans="1:13" ht="16.8" customHeight="1" x14ac:dyDescent="0.25">
      <c r="A70" s="96" t="s">
        <v>124</v>
      </c>
      <c r="B70" s="90">
        <v>39</v>
      </c>
      <c r="C70" s="91">
        <v>10007740277</v>
      </c>
      <c r="D70" s="92" t="s">
        <v>76</v>
      </c>
      <c r="E70" s="93">
        <v>34840</v>
      </c>
      <c r="F70" s="94" t="s">
        <v>21</v>
      </c>
      <c r="G70" s="105" t="s">
        <v>77</v>
      </c>
      <c r="H70" s="107"/>
      <c r="I70" s="107"/>
      <c r="J70" s="88"/>
      <c r="K70" s="90"/>
      <c r="L70" s="111"/>
      <c r="M70" s="95"/>
    </row>
    <row r="71" spans="1:13" ht="16.8" customHeight="1" x14ac:dyDescent="0.25">
      <c r="A71" s="96" t="s">
        <v>124</v>
      </c>
      <c r="B71" s="90">
        <v>40</v>
      </c>
      <c r="C71" s="91">
        <v>10059478259</v>
      </c>
      <c r="D71" s="92" t="s">
        <v>44</v>
      </c>
      <c r="E71" s="93">
        <v>37890</v>
      </c>
      <c r="F71" s="94" t="s">
        <v>24</v>
      </c>
      <c r="G71" s="105" t="s">
        <v>77</v>
      </c>
      <c r="H71" s="107"/>
      <c r="I71" s="107"/>
      <c r="J71" s="88"/>
      <c r="K71" s="90"/>
      <c r="L71" s="111"/>
      <c r="M71" s="95"/>
    </row>
    <row r="72" spans="1:13" ht="16.8" customHeight="1" x14ac:dyDescent="0.25">
      <c r="A72" s="96" t="s">
        <v>124</v>
      </c>
      <c r="B72" s="90">
        <v>41</v>
      </c>
      <c r="C72" s="91">
        <v>10062192845</v>
      </c>
      <c r="D72" s="92" t="s">
        <v>99</v>
      </c>
      <c r="E72" s="93">
        <v>37689</v>
      </c>
      <c r="F72" s="94" t="s">
        <v>24</v>
      </c>
      <c r="G72" s="105" t="s">
        <v>77</v>
      </c>
      <c r="H72" s="107"/>
      <c r="I72" s="107"/>
      <c r="J72" s="88"/>
      <c r="K72" s="90"/>
      <c r="L72" s="111"/>
      <c r="M72" s="95"/>
    </row>
    <row r="73" spans="1:13" ht="16.8" customHeight="1" x14ac:dyDescent="0.25">
      <c r="A73" s="96" t="s">
        <v>124</v>
      </c>
      <c r="B73" s="90">
        <v>42</v>
      </c>
      <c r="C73" s="91">
        <v>10080703374</v>
      </c>
      <c r="D73" s="92" t="s">
        <v>95</v>
      </c>
      <c r="E73" s="93">
        <v>38130</v>
      </c>
      <c r="F73" s="94" t="s">
        <v>33</v>
      </c>
      <c r="G73" s="105" t="s">
        <v>48</v>
      </c>
      <c r="H73" s="107"/>
      <c r="I73" s="107"/>
      <c r="J73" s="88"/>
      <c r="K73" s="90"/>
      <c r="L73" s="111"/>
      <c r="M73" s="95"/>
    </row>
    <row r="74" spans="1:13" ht="16.8" customHeight="1" x14ac:dyDescent="0.25">
      <c r="A74" s="96" t="s">
        <v>124</v>
      </c>
      <c r="B74" s="90">
        <v>43</v>
      </c>
      <c r="C74" s="91">
        <v>10080173413</v>
      </c>
      <c r="D74" s="92" t="s">
        <v>98</v>
      </c>
      <c r="E74" s="93">
        <v>38006</v>
      </c>
      <c r="F74" s="94" t="s">
        <v>33</v>
      </c>
      <c r="G74" s="105" t="s">
        <v>48</v>
      </c>
      <c r="H74" s="107"/>
      <c r="I74" s="107"/>
      <c r="J74" s="88"/>
      <c r="K74" s="90"/>
      <c r="L74" s="111"/>
      <c r="M74" s="95"/>
    </row>
    <row r="75" spans="1:13" ht="16.8" customHeight="1" x14ac:dyDescent="0.25">
      <c r="A75" s="96" t="s">
        <v>124</v>
      </c>
      <c r="B75" s="90">
        <v>49</v>
      </c>
      <c r="C75" s="91">
        <v>10004705389</v>
      </c>
      <c r="D75" s="92" t="s">
        <v>89</v>
      </c>
      <c r="E75" s="93">
        <v>30159</v>
      </c>
      <c r="F75" s="94" t="s">
        <v>21</v>
      </c>
      <c r="G75" s="105" t="s">
        <v>90</v>
      </c>
      <c r="H75" s="107"/>
      <c r="I75" s="107"/>
      <c r="J75" s="88"/>
      <c r="K75" s="90"/>
      <c r="L75" s="111"/>
      <c r="M75" s="95"/>
    </row>
    <row r="76" spans="1:13" ht="16.8" customHeight="1" x14ac:dyDescent="0.25">
      <c r="A76" s="96" t="s">
        <v>124</v>
      </c>
      <c r="B76" s="90">
        <v>53</v>
      </c>
      <c r="C76" s="91">
        <v>10051128377</v>
      </c>
      <c r="D76" s="92" t="s">
        <v>131</v>
      </c>
      <c r="E76" s="93">
        <v>38286</v>
      </c>
      <c r="F76" s="94" t="s">
        <v>33</v>
      </c>
      <c r="G76" s="105" t="s">
        <v>67</v>
      </c>
      <c r="H76" s="107"/>
      <c r="I76" s="107"/>
      <c r="J76" s="88"/>
      <c r="K76" s="90"/>
      <c r="L76" s="111"/>
      <c r="M76" s="95"/>
    </row>
    <row r="77" spans="1:13" ht="16.8" customHeight="1" thickBot="1" x14ac:dyDescent="0.3">
      <c r="A77" s="97" t="s">
        <v>132</v>
      </c>
      <c r="B77" s="98">
        <v>20</v>
      </c>
      <c r="C77" s="99">
        <v>10007739974</v>
      </c>
      <c r="D77" s="100" t="s">
        <v>133</v>
      </c>
      <c r="E77" s="101">
        <v>34445</v>
      </c>
      <c r="F77" s="102" t="s">
        <v>32</v>
      </c>
      <c r="G77" s="106" t="s">
        <v>72</v>
      </c>
      <c r="H77" s="109"/>
      <c r="I77" s="109"/>
      <c r="J77" s="103"/>
      <c r="K77" s="98"/>
      <c r="L77" s="112"/>
      <c r="M77" s="104"/>
    </row>
    <row r="78" spans="1:13" ht="9" customHeight="1" thickTop="1" thickBot="1" x14ac:dyDescent="0.35">
      <c r="A78" s="71"/>
      <c r="B78" s="72"/>
      <c r="C78" s="72"/>
      <c r="D78" s="73"/>
      <c r="E78" s="74"/>
      <c r="F78" s="75"/>
      <c r="G78" s="76"/>
      <c r="H78" s="77"/>
      <c r="I78" s="78"/>
      <c r="J78" s="45"/>
      <c r="K78" s="79"/>
      <c r="L78" s="79"/>
      <c r="M78" s="79"/>
    </row>
    <row r="79" spans="1:13" ht="15" thickTop="1" x14ac:dyDescent="0.25">
      <c r="A79" s="135" t="s">
        <v>5</v>
      </c>
      <c r="B79" s="136"/>
      <c r="C79" s="136"/>
      <c r="D79" s="136"/>
      <c r="E79" s="136"/>
      <c r="F79" s="136"/>
      <c r="G79" s="136" t="s">
        <v>6</v>
      </c>
      <c r="H79" s="136"/>
      <c r="I79" s="136"/>
      <c r="J79" s="136"/>
      <c r="K79" s="136"/>
      <c r="L79" s="136"/>
      <c r="M79" s="137"/>
    </row>
    <row r="80" spans="1:13" x14ac:dyDescent="0.25">
      <c r="A80" s="20" t="s">
        <v>134</v>
      </c>
      <c r="B80" s="5"/>
      <c r="C80" s="46"/>
      <c r="D80" s="5"/>
      <c r="E80" s="55"/>
      <c r="F80" s="47"/>
      <c r="G80" s="48" t="s">
        <v>34</v>
      </c>
      <c r="H80" s="81">
        <v>15</v>
      </c>
      <c r="I80" s="67"/>
      <c r="J80" s="116"/>
      <c r="K80" s="47"/>
      <c r="L80" s="113" t="s">
        <v>32</v>
      </c>
      <c r="M80" s="49">
        <f>COUNTIF(F23:F77,"ЗМС")</f>
        <v>2</v>
      </c>
    </row>
    <row r="81" spans="1:13" x14ac:dyDescent="0.25">
      <c r="A81" s="20" t="s">
        <v>135</v>
      </c>
      <c r="B81" s="5"/>
      <c r="C81" s="21"/>
      <c r="D81" s="5"/>
      <c r="E81" s="56"/>
      <c r="F81" s="50"/>
      <c r="G81" s="22" t="s">
        <v>27</v>
      </c>
      <c r="H81" s="81">
        <f>H82+H87</f>
        <v>55</v>
      </c>
      <c r="I81" s="68"/>
      <c r="J81" s="117"/>
      <c r="K81" s="50"/>
      <c r="L81" s="113" t="s">
        <v>21</v>
      </c>
      <c r="M81" s="49">
        <f>COUNTIF(F23:F77,"МСМК")</f>
        <v>7</v>
      </c>
    </row>
    <row r="82" spans="1:13" x14ac:dyDescent="0.25">
      <c r="A82" s="20" t="s">
        <v>60</v>
      </c>
      <c r="B82" s="5"/>
      <c r="C82" s="24"/>
      <c r="D82" s="5"/>
      <c r="E82" s="56"/>
      <c r="F82" s="50"/>
      <c r="G82" s="22" t="s">
        <v>28</v>
      </c>
      <c r="H82" s="81">
        <f>H83+H84+H85+H86</f>
        <v>54</v>
      </c>
      <c r="I82" s="68"/>
      <c r="J82" s="117"/>
      <c r="K82" s="50"/>
      <c r="L82" s="113" t="s">
        <v>24</v>
      </c>
      <c r="M82" s="49">
        <f>COUNTIF(F23:F77,"МС")</f>
        <v>30</v>
      </c>
    </row>
    <row r="83" spans="1:13" x14ac:dyDescent="0.25">
      <c r="A83" s="20" t="s">
        <v>136</v>
      </c>
      <c r="B83" s="5"/>
      <c r="C83" s="24"/>
      <c r="D83" s="5"/>
      <c r="E83" s="56"/>
      <c r="F83" s="50"/>
      <c r="G83" s="22" t="s">
        <v>29</v>
      </c>
      <c r="H83" s="81">
        <f>COUNT(A23:A77)</f>
        <v>31</v>
      </c>
      <c r="I83" s="68"/>
      <c r="J83" s="117"/>
      <c r="K83" s="50"/>
      <c r="L83" s="114" t="s">
        <v>33</v>
      </c>
      <c r="M83" s="49">
        <f>COUNTIF(F23:F77,"КМС")</f>
        <v>16</v>
      </c>
    </row>
    <row r="84" spans="1:13" x14ac:dyDescent="0.25">
      <c r="A84" s="20"/>
      <c r="B84" s="5"/>
      <c r="C84" s="24"/>
      <c r="D84" s="5"/>
      <c r="E84" s="56"/>
      <c r="F84" s="50"/>
      <c r="G84" s="22" t="s">
        <v>41</v>
      </c>
      <c r="H84" s="81">
        <f>COUNTIF(A23:A77,"ЛИМ")</f>
        <v>0</v>
      </c>
      <c r="I84" s="68"/>
      <c r="J84" s="117"/>
      <c r="K84" s="50"/>
      <c r="L84" s="114" t="s">
        <v>39</v>
      </c>
      <c r="M84" s="49">
        <f>COUNTIF(F23:F77,"1 СР")</f>
        <v>0</v>
      </c>
    </row>
    <row r="85" spans="1:13" x14ac:dyDescent="0.25">
      <c r="A85" s="20"/>
      <c r="B85" s="5"/>
      <c r="C85" s="5"/>
      <c r="D85" s="5"/>
      <c r="E85" s="56"/>
      <c r="F85" s="50"/>
      <c r="G85" s="22" t="s">
        <v>30</v>
      </c>
      <c r="H85" s="81">
        <f>COUNTIF(A23:A77,"НФ")</f>
        <v>23</v>
      </c>
      <c r="I85" s="68"/>
      <c r="J85" s="117"/>
      <c r="K85" s="50"/>
      <c r="L85" s="114" t="s">
        <v>49</v>
      </c>
      <c r="M85" s="49">
        <f>COUNTIF(F23:F77,"2 СР")</f>
        <v>0</v>
      </c>
    </row>
    <row r="86" spans="1:13" x14ac:dyDescent="0.25">
      <c r="A86" s="20"/>
      <c r="B86" s="5"/>
      <c r="C86" s="5"/>
      <c r="D86" s="5"/>
      <c r="E86" s="56"/>
      <c r="F86" s="50"/>
      <c r="G86" s="22" t="s">
        <v>35</v>
      </c>
      <c r="H86" s="81">
        <f>COUNTIF(A23:A77,"ДСКВ")</f>
        <v>0</v>
      </c>
      <c r="I86" s="68"/>
      <c r="J86" s="117"/>
      <c r="K86" s="50"/>
      <c r="L86" s="114" t="s">
        <v>50</v>
      </c>
      <c r="M86" s="49">
        <f>COUNTIF(F23:F77,"3 СР")</f>
        <v>0</v>
      </c>
    </row>
    <row r="87" spans="1:13" x14ac:dyDescent="0.25">
      <c r="A87" s="20"/>
      <c r="B87" s="5"/>
      <c r="C87" s="5"/>
      <c r="D87" s="5"/>
      <c r="E87" s="57"/>
      <c r="F87" s="51"/>
      <c r="G87" s="22" t="s">
        <v>31</v>
      </c>
      <c r="H87" s="81">
        <f>COUNTIF(A23:A77,"НС")</f>
        <v>1</v>
      </c>
      <c r="I87" s="69"/>
      <c r="J87" s="118"/>
      <c r="K87" s="30"/>
      <c r="L87" s="114"/>
      <c r="M87" s="23"/>
    </row>
    <row r="88" spans="1:13" ht="9.75" customHeight="1" x14ac:dyDescent="0.25">
      <c r="A88" s="20"/>
      <c r="B88" s="8"/>
      <c r="C88" s="8"/>
      <c r="D88" s="5"/>
      <c r="E88" s="34"/>
      <c r="M88" s="9"/>
    </row>
    <row r="89" spans="1:13" ht="15.6" x14ac:dyDescent="0.25">
      <c r="A89" s="138" t="s">
        <v>3</v>
      </c>
      <c r="B89" s="122"/>
      <c r="C89" s="122"/>
      <c r="D89" s="122"/>
      <c r="E89" s="122" t="s">
        <v>12</v>
      </c>
      <c r="F89" s="122"/>
      <c r="G89" s="122"/>
      <c r="H89" s="122" t="s">
        <v>4</v>
      </c>
      <c r="I89" s="122"/>
      <c r="J89" s="122"/>
      <c r="K89" s="122"/>
      <c r="L89" s="122"/>
      <c r="M89" s="123"/>
    </row>
    <row r="90" spans="1:13" x14ac:dyDescent="0.25">
      <c r="A90" s="130"/>
      <c r="B90" s="125"/>
      <c r="C90" s="125"/>
      <c r="D90" s="125"/>
      <c r="E90" s="125"/>
      <c r="F90" s="131"/>
      <c r="G90" s="131"/>
      <c r="H90" s="131"/>
      <c r="I90" s="131"/>
      <c r="J90" s="131"/>
      <c r="K90" s="131"/>
      <c r="L90" s="131"/>
      <c r="M90" s="132"/>
    </row>
    <row r="91" spans="1:13" x14ac:dyDescent="0.25">
      <c r="A91" s="87"/>
      <c r="B91" s="86"/>
      <c r="C91" s="86"/>
      <c r="D91" s="86"/>
      <c r="E91" s="58"/>
      <c r="F91" s="86"/>
      <c r="G91" s="86"/>
      <c r="I91" s="62"/>
      <c r="J91" s="86"/>
      <c r="K91" s="86"/>
      <c r="L91" s="110"/>
      <c r="M91" s="54"/>
    </row>
    <row r="92" spans="1:13" x14ac:dyDescent="0.25">
      <c r="A92" s="87"/>
      <c r="B92" s="86"/>
      <c r="C92" s="86"/>
      <c r="D92" s="86"/>
      <c r="E92" s="58"/>
      <c r="F92" s="86"/>
      <c r="G92" s="86"/>
      <c r="I92" s="62"/>
      <c r="J92" s="86"/>
      <c r="K92" s="86"/>
      <c r="L92" s="110"/>
      <c r="M92" s="54"/>
    </row>
    <row r="93" spans="1:13" x14ac:dyDescent="0.25">
      <c r="A93" s="87"/>
      <c r="B93" s="86"/>
      <c r="C93" s="86"/>
      <c r="D93" s="86"/>
      <c r="E93" s="58"/>
      <c r="F93" s="86"/>
      <c r="G93" s="86"/>
      <c r="I93" s="62"/>
      <c r="J93" s="86"/>
      <c r="K93" s="86"/>
      <c r="L93" s="110"/>
      <c r="M93" s="54"/>
    </row>
    <row r="94" spans="1:13" x14ac:dyDescent="0.25">
      <c r="A94" s="87"/>
      <c r="B94" s="86"/>
      <c r="C94" s="86"/>
      <c r="D94" s="86"/>
      <c r="E94" s="58"/>
      <c r="F94" s="86"/>
      <c r="G94" s="86"/>
      <c r="I94" s="62"/>
      <c r="J94" s="86"/>
      <c r="K94" s="86"/>
      <c r="L94" s="110"/>
      <c r="M94" s="54"/>
    </row>
    <row r="95" spans="1:13" ht="14.4" thickBot="1" x14ac:dyDescent="0.3">
      <c r="A95" s="139" t="s">
        <v>43</v>
      </c>
      <c r="B95" s="121"/>
      <c r="C95" s="121"/>
      <c r="D95" s="121"/>
      <c r="E95" s="121" t="str">
        <f>G17</f>
        <v>ЮДИНА Л.Н. (ВК, г.Анапа)</v>
      </c>
      <c r="F95" s="121"/>
      <c r="G95" s="121"/>
      <c r="H95" s="121" t="str">
        <f>G18</f>
        <v>ВЛАСКИНА Е.В. (ВК, г.Самара)</v>
      </c>
      <c r="I95" s="121"/>
      <c r="J95" s="121"/>
      <c r="K95" s="121"/>
      <c r="L95" s="121"/>
      <c r="M95" s="124"/>
    </row>
    <row r="96" spans="1:13" ht="14.4" thickTop="1" x14ac:dyDescent="0.25"/>
  </sheetData>
  <sortState xmlns:xlrd2="http://schemas.microsoft.com/office/spreadsheetml/2017/richdata2" ref="B23:H30">
    <sortCondition ref="H23:H30"/>
  </sortState>
  <mergeCells count="39">
    <mergeCell ref="H21:H22"/>
    <mergeCell ref="A7:M7"/>
    <mergeCell ref="A1:M1"/>
    <mergeCell ref="A2:M2"/>
    <mergeCell ref="A3:M3"/>
    <mergeCell ref="A4:M4"/>
    <mergeCell ref="A6:M6"/>
    <mergeCell ref="F21:F22"/>
    <mergeCell ref="H89:J89"/>
    <mergeCell ref="A9:M9"/>
    <mergeCell ref="A10:M10"/>
    <mergeCell ref="A11:M11"/>
    <mergeCell ref="A15:G15"/>
    <mergeCell ref="A21:A22"/>
    <mergeCell ref="B21:B22"/>
    <mergeCell ref="C21:C22"/>
    <mergeCell ref="D21:D22"/>
    <mergeCell ref="E21:E22"/>
    <mergeCell ref="H15:M15"/>
    <mergeCell ref="G21:G22"/>
    <mergeCell ref="I21:I22"/>
    <mergeCell ref="J21:J22"/>
    <mergeCell ref="K21:K22"/>
    <mergeCell ref="L21:L22"/>
    <mergeCell ref="H95:J95"/>
    <mergeCell ref="K89:M89"/>
    <mergeCell ref="K95:M95"/>
    <mergeCell ref="A5:M5"/>
    <mergeCell ref="A8:M8"/>
    <mergeCell ref="A12:M12"/>
    <mergeCell ref="A90:E90"/>
    <mergeCell ref="F90:M90"/>
    <mergeCell ref="M21:M22"/>
    <mergeCell ref="A79:F79"/>
    <mergeCell ref="G79:M79"/>
    <mergeCell ref="A89:D89"/>
    <mergeCell ref="A95:D95"/>
    <mergeCell ref="E89:G89"/>
    <mergeCell ref="E95:G95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8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 гонка</vt:lpstr>
      <vt:lpstr>'гр гонка'!Заголовки_для_печати</vt:lpstr>
      <vt:lpstr>'гр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2021-05-18T14:29:08Z</cp:lastPrinted>
  <dcterms:created xsi:type="dcterms:W3CDTF">1996-10-08T23:32:33Z</dcterms:created>
  <dcterms:modified xsi:type="dcterms:W3CDTF">2023-06-20T08:09:40Z</dcterms:modified>
</cp:coreProperties>
</file>