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Гит 500 м юниорки 17-18" sheetId="1" r:id="rId1"/>
  </sheets>
  <externalReferences>
    <externalReference r:id="rId2"/>
  </externalReferences>
  <definedNames>
    <definedName name="_xlnm._FilterDatabase" localSheetId="0" hidden="1">'Гит 500 м юниорки 17-18'!$B$21:$K$44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1" l="1"/>
  <c r="H96" i="1"/>
  <c r="E96" i="1"/>
  <c r="H88" i="1"/>
  <c r="H87" i="1"/>
  <c r="H86" i="1"/>
  <c r="H85" i="1"/>
  <c r="H84" i="1" s="1"/>
  <c r="H83" i="1" s="1"/>
  <c r="G44" i="1"/>
  <c r="F44" i="1"/>
  <c r="E44" i="1"/>
  <c r="D44" i="1"/>
  <c r="C44" i="1"/>
  <c r="I43" i="1"/>
  <c r="G43" i="1"/>
  <c r="F43" i="1"/>
  <c r="E43" i="1"/>
  <c r="D43" i="1"/>
  <c r="C43" i="1"/>
  <c r="I42" i="1"/>
  <c r="G42" i="1"/>
  <c r="F42" i="1"/>
  <c r="E42" i="1"/>
  <c r="D42" i="1"/>
  <c r="C42" i="1"/>
  <c r="I41" i="1"/>
  <c r="G41" i="1"/>
  <c r="F41" i="1"/>
  <c r="E41" i="1"/>
  <c r="D41" i="1"/>
  <c r="C41" i="1"/>
  <c r="I40" i="1"/>
  <c r="F40" i="1"/>
  <c r="E40" i="1"/>
  <c r="D40" i="1"/>
  <c r="C40" i="1"/>
  <c r="I39" i="1"/>
  <c r="G39" i="1"/>
  <c r="F39" i="1"/>
  <c r="E39" i="1"/>
  <c r="D39" i="1"/>
  <c r="C39" i="1"/>
  <c r="I38" i="1"/>
  <c r="F38" i="1"/>
  <c r="E38" i="1"/>
  <c r="D38" i="1"/>
  <c r="C38" i="1"/>
  <c r="I37" i="1"/>
  <c r="G37" i="1"/>
  <c r="F37" i="1"/>
  <c r="E37" i="1"/>
  <c r="D37" i="1"/>
  <c r="C37" i="1"/>
  <c r="I36" i="1"/>
  <c r="G36" i="1"/>
  <c r="F36" i="1"/>
  <c r="E36" i="1"/>
  <c r="D36" i="1"/>
  <c r="C36" i="1"/>
  <c r="I35" i="1"/>
  <c r="G35" i="1"/>
  <c r="F35" i="1"/>
  <c r="E35" i="1"/>
  <c r="D35" i="1"/>
  <c r="C35" i="1"/>
  <c r="I34" i="1"/>
  <c r="G34" i="1"/>
  <c r="F34" i="1"/>
  <c r="E34" i="1"/>
  <c r="D34" i="1"/>
  <c r="C34" i="1"/>
  <c r="I33" i="1"/>
  <c r="G33" i="1"/>
  <c r="F33" i="1"/>
  <c r="E33" i="1"/>
  <c r="D33" i="1"/>
  <c r="C33" i="1"/>
  <c r="I32" i="1"/>
  <c r="G32" i="1"/>
  <c r="F32" i="1"/>
  <c r="E32" i="1"/>
  <c r="D32" i="1"/>
  <c r="C32" i="1"/>
  <c r="I31" i="1"/>
  <c r="G31" i="1"/>
  <c r="F31" i="1"/>
  <c r="E31" i="1"/>
  <c r="D31" i="1"/>
  <c r="C31" i="1"/>
  <c r="I30" i="1"/>
  <c r="G30" i="1"/>
  <c r="F30" i="1"/>
  <c r="E30" i="1"/>
  <c r="D30" i="1"/>
  <c r="C30" i="1"/>
  <c r="I29" i="1"/>
  <c r="G29" i="1"/>
  <c r="F29" i="1"/>
  <c r="E29" i="1"/>
  <c r="D29" i="1"/>
  <c r="C29" i="1"/>
  <c r="I28" i="1"/>
  <c r="G28" i="1"/>
  <c r="F28" i="1"/>
  <c r="E28" i="1"/>
  <c r="D28" i="1"/>
  <c r="C28" i="1"/>
  <c r="I27" i="1"/>
  <c r="G27" i="1"/>
  <c r="F27" i="1"/>
  <c r="E27" i="1"/>
  <c r="D27" i="1"/>
  <c r="C27" i="1"/>
  <c r="I26" i="1"/>
  <c r="G26" i="1"/>
  <c r="F26" i="1"/>
  <c r="E26" i="1"/>
  <c r="D26" i="1"/>
  <c r="C26" i="1"/>
  <c r="I25" i="1"/>
  <c r="G25" i="1"/>
  <c r="F25" i="1"/>
  <c r="E25" i="1"/>
  <c r="D25" i="1"/>
  <c r="C25" i="1"/>
  <c r="I24" i="1"/>
  <c r="G24" i="1"/>
  <c r="F24" i="1"/>
  <c r="E24" i="1"/>
  <c r="D24" i="1"/>
  <c r="C24" i="1"/>
  <c r="I23" i="1"/>
  <c r="G23" i="1"/>
  <c r="F23" i="1"/>
  <c r="K85" i="1" s="1"/>
  <c r="E23" i="1"/>
  <c r="D23" i="1"/>
  <c r="C23" i="1"/>
  <c r="K86" i="1" l="1"/>
  <c r="K82" i="1"/>
  <c r="K83" i="1"/>
  <c r="K87" i="1"/>
  <c r="K84" i="1"/>
  <c r="K88" i="1"/>
</calcChain>
</file>

<file path=xl/sharedStrings.xml><?xml version="1.0" encoding="utf-8"?>
<sst xmlns="http://schemas.openxmlformats.org/spreadsheetml/2006/main" count="90" uniqueCount="65">
  <si>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</si>
  <si>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</si>
  <si>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</si>
  <si>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</si>
  <si>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</si>
  <si>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</si>
  <si>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гит с места 500 м</t>
  </si>
  <si>
    <t>Юниорки 17-18 лет</t>
  </si>
  <si>
    <t>МЕСТО ПРОВЕДЕНИЯ: г. Санкт-Петербург</t>
  </si>
  <si>
    <t>НАЧАЛО ГОНКИ:</t>
  </si>
  <si>
    <t>№ ВРВС: 0080271811С</t>
  </si>
  <si>
    <t>ДАТА ПРОВЕДЕНИЯ: 12 Июня 2023 года</t>
  </si>
  <si>
    <t>ОКОНЧАНИЕ ГОНКИ:</t>
  </si>
  <si>
    <t>№ ЕКП 2023: 26273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</si>
  <si>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</si>
  <si>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</si>
  <si>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</si>
  <si>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</si>
  <si>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</si>
  <si>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</si>
  <si>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</si>
  <si>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</si>
  <si>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</si>
  <si>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</si>
  <si>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</si>
  <si>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</si>
  <si>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</si>
  <si>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0,250/2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</si>
  <si>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</si>
  <si>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</si>
  <si>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</si>
  <si>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</si>
  <si>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</si>
  <si>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</si>
  <si>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</si>
  <si>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250м</t>
  </si>
  <si>
    <t>250м-500м</t>
  </si>
  <si>
    <t>РЕЗУЛЬТАТ</t>
  </si>
  <si>
    <t>СКОРОСТЬ км/ч</t>
  </si>
  <si>
    <t>ВЫПОЛНЕНИЕ НТУ ЕВСК</t>
  </si>
  <si>
    <t>ПРИМЕЧАНИЕ</t>
  </si>
  <si>
    <t>НС</t>
  </si>
  <si>
    <t>ПОГОДНЫЕ УСЛОВИЯ</t>
  </si>
  <si>
    <t>СТАТИСТИКА ГОНКИ</t>
  </si>
  <si>
    <t>Температура: +22</t>
  </si>
  <si>
    <t>Субъектов РФ</t>
  </si>
  <si>
    <t>ЗМС</t>
  </si>
  <si>
    <t>Влажность: 55 %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</si>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</sst>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.00"/>
    <numFmt numFmtId="165" formatCode="0.000"/>
    <numFmt numFmtId="166" formatCode="mm:ss.000"/>
    <numFmt numFmtId="167" formatCode="yyyy"/>
  </numFmts>
  <fonts count="19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56">
    <xf numFmtId="0" fontId="0" fillId="0" borderId="0" xfId="0"/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7" fillId="0" borderId="14" xfId="0" applyNumberFormat="1" applyFont="1" applyBorder="1" applyAlignment="1">
      <alignment vertical="center"/>
    </xf>
    <xf numFmtId="165" fontId="10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4" fontId="2" fillId="0" borderId="20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14" fontId="15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14" fontId="15" fillId="0" borderId="28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/>
    </xf>
    <xf numFmtId="2" fontId="17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8" fillId="0" borderId="3" xfId="2" applyFont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vertical="center" wrapText="1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3" borderId="3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9" fontId="2" fillId="0" borderId="27" xfId="0" applyNumberFormat="1" applyFont="1" applyBorder="1" applyAlignment="1">
      <alignment horizontal="left" vertical="center"/>
    </xf>
    <xf numFmtId="14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0" fillId="0" borderId="27" xfId="0" applyBorder="1"/>
    <xf numFmtId="49" fontId="2" fillId="0" borderId="27" xfId="0" applyNumberFormat="1" applyFont="1" applyBorder="1" applyAlignment="1">
      <alignment vertical="center"/>
    </xf>
    <xf numFmtId="9" fontId="2" fillId="0" borderId="27" xfId="0" applyNumberFormat="1" applyFont="1" applyBorder="1" applyAlignment="1">
      <alignment horizontal="left" vertical="center"/>
    </xf>
    <xf numFmtId="2" fontId="2" fillId="0" borderId="27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11" fillId="3" borderId="23" xfId="1" applyNumberFormat="1" applyFont="1" applyFill="1" applyBorder="1" applyAlignment="1">
      <alignment horizontal="center" vertical="center" wrapText="1"/>
    </xf>
    <xf numFmtId="164" fontId="11" fillId="3" borderId="27" xfId="1" applyNumberFormat="1" applyFont="1" applyFill="1" applyBorder="1" applyAlignment="1">
      <alignment horizontal="center" vertical="center" wrapText="1"/>
    </xf>
    <xf numFmtId="2" fontId="11" fillId="3" borderId="23" xfId="1" applyNumberFormat="1" applyFont="1" applyFill="1" applyBorder="1" applyAlignment="1">
      <alignment horizontal="center" vertical="center" wrapText="1"/>
    </xf>
    <xf numFmtId="2" fontId="11" fillId="3" borderId="27" xfId="1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3" xfId="1" applyFont="1" applyFill="1" applyBorder="1" applyAlignment="1">
      <alignment horizontal="center" vertical="center" wrapText="1"/>
    </xf>
    <xf numFmtId="0" fontId="11" fillId="3" borderId="27" xfId="1" applyFont="1" applyFill="1" applyBorder="1" applyAlignment="1">
      <alignment horizontal="center" vertical="center" wrapText="1"/>
    </xf>
    <xf numFmtId="14" fontId="11" fillId="3" borderId="23" xfId="1" applyNumberFormat="1" applyFont="1" applyFill="1" applyBorder="1" applyAlignment="1">
      <alignment horizontal="center" vertical="center" wrapText="1"/>
    </xf>
    <xf numFmtId="14" fontId="11" fillId="3" borderId="27" xfId="1" applyNumberFormat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4" fillId="0" borderId="27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133350</xdr:rowOff>
    </xdr:from>
    <xdr:to>
      <xdr:col>3</xdr:col>
      <xdr:colOff>200025</xdr:colOff>
      <xdr:row>5</xdr:row>
      <xdr:rowOff>228600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0"/>
          <a:ext cx="1676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428625</xdr:colOff>
      <xdr:row>0</xdr:row>
      <xdr:rowOff>142875</xdr:rowOff>
    </xdr:from>
    <xdr:to>
      <xdr:col>12</xdr:col>
      <xdr:colOff>238125</xdr:colOff>
      <xdr:row>5</xdr:row>
      <xdr:rowOff>200025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42875"/>
          <a:ext cx="685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85725</xdr:colOff>
      <xdr:row>89</xdr:row>
      <xdr:rowOff>85725</xdr:rowOff>
    </xdr:from>
    <xdr:to>
      <xdr:col>6</xdr:col>
      <xdr:colOff>666750</xdr:colOff>
      <xdr:row>95</xdr:row>
      <xdr:rowOff>66675</xdr:rowOff>
    </xdr:to>
    <xdr:pic>
      <xdr:nvPicPr>
        <xdr:cNvPr id="4" name="Рисунок 5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2287250"/>
          <a:ext cx="10858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</xdr:colOff>
      <xdr:row>91</xdr:row>
      <xdr:rowOff>0</xdr:rowOff>
    </xdr:from>
    <xdr:to>
      <xdr:col>9</xdr:col>
      <xdr:colOff>781050</xdr:colOff>
      <xdr:row>94</xdr:row>
      <xdr:rowOff>133350</xdr:rowOff>
    </xdr:to>
    <xdr:pic>
      <xdr:nvPicPr>
        <xdr:cNvPr id="5" name="Рисунок 4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2563475"/>
          <a:ext cx="781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152400</xdr:colOff>
      <xdr:row>89</xdr:row>
      <xdr:rowOff>180975</xdr:rowOff>
    </xdr:from>
    <xdr:to>
      <xdr:col>11</xdr:col>
      <xdr:colOff>809625</xdr:colOff>
      <xdr:row>95</xdr:row>
      <xdr:rowOff>114300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12382500"/>
          <a:ext cx="13906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омниум юниоры (3)"/>
      <sheetName val="омниум муж.  (3)"/>
      <sheetName val="омниум юниорки. (2)"/>
      <sheetName val="омниум жен. (2)"/>
      <sheetName val="скретч юниоры (4)"/>
      <sheetName val="скретч юниорки. (3)"/>
      <sheetName val="выб юниоры (5)"/>
      <sheetName val="выб юниорки. (4)"/>
      <sheetName val="гонка по очкам юниоры кв 1"/>
      <sheetName val="гонка по очкам юниоры кв 2"/>
      <sheetName val="омниум юниоры"/>
      <sheetName val="омниум муж. "/>
      <sheetName val="омниум юниорки."/>
      <sheetName val="омниум жен."/>
      <sheetName val="медисон  старт жен."/>
      <sheetName val="медисон  старт муж"/>
      <sheetName val="скретч муж.  (4)"/>
      <sheetName val="скретч жен. (3)"/>
      <sheetName val="гит 500 юниорки. (2)"/>
      <sheetName val="гит 500 жен) (2)"/>
      <sheetName val="гит 1000 юниоры. (2)"/>
      <sheetName val="гит 1000 муж (2)"/>
      <sheetName val="юниоры тех 17-18"/>
      <sheetName val="юниоры тех 19-22"/>
      <sheetName val="медисон  старт юниоры"/>
      <sheetName val="медисон  старт юниорки"/>
      <sheetName val="выб муж.  (5)"/>
      <sheetName val="выб жен. (4)"/>
      <sheetName val="список"/>
      <sheetName val="муж скретч"/>
      <sheetName val=" жен скретч (2)"/>
      <sheetName val="муж выб "/>
      <sheetName val="жен выб"/>
      <sheetName val="Гит 500 м юниорки 17-18"/>
      <sheetName val="Гит 500 м жен (3)"/>
      <sheetName val="юниоры 17-18 1000 м"/>
      <sheetName val="юниоры 19-22 1000 м "/>
      <sheetName val="юниоры 17-18 медисон (2)"/>
      <sheetName val="юниорки 17-18 медисон (3)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юниоры скретч ом 1 (2)"/>
      <sheetName val="муж скретч ом 1"/>
      <sheetName val="юниорки скретч ом 1 "/>
      <sheetName val="жен скретч ом 1"/>
      <sheetName val="темпо юниоры"/>
      <sheetName val="темпо муж"/>
      <sheetName val="темпо юниорки"/>
      <sheetName val="темпо жен"/>
      <sheetName val="юниоры выб ом 3 (2)"/>
      <sheetName val="муж выб ом 3"/>
      <sheetName val="юниорки выб ом 3 (3)"/>
      <sheetName val="жен выб ом 3"/>
      <sheetName val="Омниум итог юниоры"/>
      <sheetName val="Омниум итог муж"/>
      <sheetName val="Омниум итог юниорки"/>
      <sheetName val="Омниум итог жен"/>
      <sheetName val="Кейрин.табл юниорки 17-18"/>
      <sheetName val="юниорки кейрин итог"/>
      <sheetName val="Кейрин.юниоры 17-18"/>
      <sheetName val="юниоры кейрин итог "/>
      <sheetName val="Кейрин.табл юниоры 19-22"/>
      <sheetName val="муж кейрин итог (2)"/>
      <sheetName val="Кейрин. ж"/>
      <sheetName val="жен кейрин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97"/>
  <sheetViews>
    <sheetView tabSelected="1" workbookViewId="0">
      <selection activeCell="W24" sqref="W24"/>
    </sheetView>
  </sheetViews>
  <sheetFormatPr defaultRowHeight="12.75" x14ac:dyDescent="0.2"/>
  <cols>
    <col min="1" max="1" width="6.28515625" customWidth="1"/>
    <col min="2" max="2" width="6.5703125" customWidth="1"/>
    <col min="3" max="3" width="12.28515625" customWidth="1"/>
    <col min="4" max="4" width="20.42578125" customWidth="1"/>
    <col min="5" max="5" width="11.28515625" customWidth="1"/>
    <col min="6" max="6" width="7.5703125" customWidth="1"/>
    <col min="7" max="7" width="21.7109375" customWidth="1"/>
    <col min="8" max="9" width="7.85546875" hidden="1" customWidth="1"/>
    <col min="10" max="10" width="12" customWidth="1"/>
    <col min="11" max="11" width="11" customWidth="1"/>
    <col min="12" max="12" width="13.140625" customWidth="1"/>
  </cols>
  <sheetData>
    <row r="1" spans="1:13" ht="21" x14ac:dyDescent="0.2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ht="18.600000000000001" customHeight="1" x14ac:dyDescent="0.2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4.5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4.5" customHeight="1" x14ac:dyDescent="0.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3" ht="4.5" customHeight="1" x14ac:dyDescent="0.2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22.15" customHeight="1" x14ac:dyDescent="0.2">
      <c r="A6" s="140" t="s">
        <v>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3" ht="19.899999999999999" customHeight="1" x14ac:dyDescent="0.2">
      <c r="A7" s="140" t="s">
        <v>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3" ht="6.6" customHeight="1" thickBo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3" ht="19.5" thickTop="1" x14ac:dyDescent="0.2">
      <c r="A9" s="142" t="s">
        <v>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spans="1:13" ht="18.75" x14ac:dyDescent="0.2">
      <c r="A10" s="145" t="s">
        <v>6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</row>
    <row r="11" spans="1:13" ht="18.75" x14ac:dyDescent="0.2">
      <c r="A11" s="148" t="s">
        <v>7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/>
    </row>
    <row r="12" spans="1:13" ht="9.6" customHeight="1" x14ac:dyDescent="0.2">
      <c r="A12" s="151" t="s">
        <v>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3"/>
    </row>
    <row r="13" spans="1:13" ht="15.75" x14ac:dyDescent="0.2">
      <c r="A13" s="130" t="s">
        <v>8</v>
      </c>
      <c r="B13" s="131"/>
      <c r="C13" s="131"/>
      <c r="D13" s="131"/>
      <c r="E13" s="1"/>
      <c r="F13" s="2"/>
      <c r="G13" s="3" t="s">
        <v>9</v>
      </c>
      <c r="H13" s="4"/>
      <c r="I13" s="4"/>
      <c r="J13" s="5"/>
      <c r="K13" s="6"/>
      <c r="L13" s="7"/>
      <c r="M13" s="8" t="s">
        <v>10</v>
      </c>
    </row>
    <row r="14" spans="1:13" ht="15.75" x14ac:dyDescent="0.2">
      <c r="A14" s="132" t="s">
        <v>11</v>
      </c>
      <c r="B14" s="133"/>
      <c r="C14" s="133"/>
      <c r="D14" s="133"/>
      <c r="E14" s="9"/>
      <c r="F14" s="10"/>
      <c r="G14" s="11" t="s">
        <v>12</v>
      </c>
      <c r="H14" s="12"/>
      <c r="I14" s="12"/>
      <c r="J14" s="13"/>
      <c r="K14" s="14"/>
      <c r="L14" s="15"/>
      <c r="M14" s="16" t="s">
        <v>13</v>
      </c>
    </row>
    <row r="15" spans="1:13" ht="15" x14ac:dyDescent="0.2">
      <c r="A15" s="134" t="s">
        <v>14</v>
      </c>
      <c r="B15" s="135"/>
      <c r="C15" s="135"/>
      <c r="D15" s="135"/>
      <c r="E15" s="135"/>
      <c r="F15" s="135"/>
      <c r="G15" s="136"/>
      <c r="H15" s="137" t="s">
        <v>15</v>
      </c>
      <c r="I15" s="138"/>
      <c r="J15" s="138"/>
      <c r="K15" s="138"/>
      <c r="L15" s="138"/>
      <c r="M15" s="139"/>
    </row>
    <row r="16" spans="1:13" ht="15" x14ac:dyDescent="0.2">
      <c r="A16" s="17" t="s">
        <v>16</v>
      </c>
      <c r="B16" s="18"/>
      <c r="C16" s="18"/>
      <c r="D16" s="19"/>
      <c r="E16" s="20" t="s">
        <v>2</v>
      </c>
      <c r="F16" s="19"/>
      <c r="G16" s="20"/>
      <c r="H16" s="117" t="s">
        <v>17</v>
      </c>
      <c r="I16" s="118"/>
      <c r="J16" s="118"/>
      <c r="K16" s="118"/>
      <c r="L16" s="118"/>
      <c r="M16" s="119"/>
    </row>
    <row r="17" spans="1:13" ht="15" x14ac:dyDescent="0.2">
      <c r="A17" s="17" t="s">
        <v>18</v>
      </c>
      <c r="B17" s="18"/>
      <c r="C17" s="18"/>
      <c r="D17" s="20"/>
      <c r="E17" s="21"/>
      <c r="F17" s="19"/>
      <c r="G17" s="22" t="s">
        <v>19</v>
      </c>
      <c r="H17" s="117" t="s">
        <v>20</v>
      </c>
      <c r="I17" s="118"/>
      <c r="J17" s="118"/>
      <c r="K17" s="118"/>
      <c r="L17" s="118"/>
      <c r="M17" s="119"/>
    </row>
    <row r="18" spans="1:13" ht="15" x14ac:dyDescent="0.2">
      <c r="A18" s="17" t="s">
        <v>21</v>
      </c>
      <c r="B18" s="18"/>
      <c r="C18" s="18"/>
      <c r="D18" s="20"/>
      <c r="E18" s="21"/>
      <c r="F18" s="19"/>
      <c r="G18" s="22" t="s">
        <v>22</v>
      </c>
      <c r="H18" s="117" t="s">
        <v>23</v>
      </c>
      <c r="I18" s="118"/>
      <c r="J18" s="118"/>
      <c r="K18" s="118"/>
      <c r="L18" s="118"/>
      <c r="M18" s="119"/>
    </row>
    <row r="19" spans="1:13" ht="16.5" thickBot="1" x14ac:dyDescent="0.25">
      <c r="A19" s="17" t="s">
        <v>24</v>
      </c>
      <c r="B19" s="23"/>
      <c r="C19" s="23"/>
      <c r="D19" s="24"/>
      <c r="E19" s="25"/>
      <c r="F19" s="24"/>
      <c r="G19" s="22" t="s">
        <v>25</v>
      </c>
      <c r="H19" s="26" t="s">
        <v>26</v>
      </c>
      <c r="I19" s="27"/>
      <c r="J19" s="28"/>
      <c r="K19" s="29">
        <v>0.5</v>
      </c>
      <c r="M19" s="30" t="s">
        <v>27</v>
      </c>
    </row>
    <row r="20" spans="1:13" ht="14.25" thickTop="1" thickBot="1" x14ac:dyDescent="0.25">
      <c r="A20" s="31"/>
      <c r="B20" s="32"/>
      <c r="C20" s="32"/>
      <c r="D20" s="33"/>
      <c r="E20" s="34"/>
      <c r="F20" s="33"/>
      <c r="G20" s="33"/>
      <c r="H20" s="35"/>
      <c r="I20" s="35"/>
      <c r="J20" s="36"/>
      <c r="K20" s="37"/>
      <c r="L20" s="33"/>
      <c r="M20" s="38"/>
    </row>
    <row r="21" spans="1:13" ht="13.9" customHeight="1" thickTop="1" x14ac:dyDescent="0.2">
      <c r="A21" s="120" t="s">
        <v>28</v>
      </c>
      <c r="B21" s="122" t="s">
        <v>29</v>
      </c>
      <c r="C21" s="122" t="s">
        <v>30</v>
      </c>
      <c r="D21" s="122" t="s">
        <v>31</v>
      </c>
      <c r="E21" s="124" t="s">
        <v>32</v>
      </c>
      <c r="F21" s="122" t="s">
        <v>33</v>
      </c>
      <c r="G21" s="126" t="s">
        <v>34</v>
      </c>
      <c r="H21" s="128" t="s">
        <v>35</v>
      </c>
      <c r="I21" s="128" t="s">
        <v>36</v>
      </c>
      <c r="J21" s="106" t="s">
        <v>37</v>
      </c>
      <c r="K21" s="108" t="s">
        <v>38</v>
      </c>
      <c r="L21" s="110" t="s">
        <v>39</v>
      </c>
      <c r="M21" s="112" t="s">
        <v>40</v>
      </c>
    </row>
    <row r="22" spans="1:13" ht="13.15" customHeight="1" x14ac:dyDescent="0.2">
      <c r="A22" s="121"/>
      <c r="B22" s="123"/>
      <c r="C22" s="123"/>
      <c r="D22" s="123"/>
      <c r="E22" s="125"/>
      <c r="F22" s="123"/>
      <c r="G22" s="127"/>
      <c r="H22" s="129"/>
      <c r="I22" s="129"/>
      <c r="J22" s="107"/>
      <c r="K22" s="109"/>
      <c r="L22" s="111"/>
      <c r="M22" s="113"/>
    </row>
    <row r="23" spans="1:13" ht="23.25" customHeight="1" x14ac:dyDescent="0.2">
      <c r="A23" s="39">
        <v>1</v>
      </c>
      <c r="B23" s="40">
        <v>158</v>
      </c>
      <c r="C23" s="41">
        <f>IF(ISBLANK($B23),"",VLOOKUP($B23,[1]список!$B$1:$G$544,2,0))</f>
        <v>10094917312</v>
      </c>
      <c r="D23" s="41" t="str">
        <f>IF(ISBLANK($B23),"",VLOOKUP($B23,[1]список!$B$1:$G$544,3,0))</f>
        <v>Солозобова Елизавета</v>
      </c>
      <c r="E23" s="42">
        <f>IF(ISBLANK($B23),"",VLOOKUP($B23,[1]список!$B$1:$G$544,4,0))</f>
        <v>38671</v>
      </c>
      <c r="F23" s="42" t="str">
        <f>IF(ISBLANK($B23),"",VLOOKUP($B23,[1]список!$B$1:$H$544,5,0))</f>
        <v>МС</v>
      </c>
      <c r="G23" s="43" t="str">
        <f>IF(ISBLANK($B23),"",VLOOKUP($B23,[1]список!$B$1:$H$544,6,0))</f>
        <v>Москва</v>
      </c>
      <c r="H23" s="44">
        <v>19.696000000000002</v>
      </c>
      <c r="I23" s="44">
        <f t="shared" ref="I23:I43" si="0">J23-H23</f>
        <v>-19.695598356481483</v>
      </c>
      <c r="J23" s="155">
        <v>4.0164351851851846E-4</v>
      </c>
      <c r="K23" s="45">
        <v>51.870209209843821</v>
      </c>
      <c r="L23" s="46" t="s">
        <v>51</v>
      </c>
      <c r="M23" s="39"/>
    </row>
    <row r="24" spans="1:13" ht="23.25" customHeight="1" x14ac:dyDescent="0.2">
      <c r="A24" s="39">
        <v>2</v>
      </c>
      <c r="B24" s="40">
        <v>115</v>
      </c>
      <c r="C24" s="41">
        <f>IF(ISBLANK($B24),"",VLOOKUP($B24,[1]список!$B$1:$G$544,2,0))</f>
        <v>10091970532</v>
      </c>
      <c r="D24" s="41" t="str">
        <f>IF(ISBLANK($B24),"",VLOOKUP($B24,[1]список!$B$1:$G$544,3,0))</f>
        <v>Евланова Екатерина</v>
      </c>
      <c r="E24" s="42">
        <f>IF(ISBLANK($B24),"",VLOOKUP($B24,[1]список!$B$1:$G$544,4,0))</f>
        <v>39047</v>
      </c>
      <c r="F24" s="42" t="str">
        <f>IF(ISBLANK($B24),"",VLOOKUP($B24,[1]список!$B$1:$H$544,5,0))</f>
        <v>КМС</v>
      </c>
      <c r="G24" s="43" t="str">
        <f>IF(ISBLANK($B24),"",VLOOKUP($B24,[1]список!$B$1:$H$544,6,0))</f>
        <v>Тульская область</v>
      </c>
      <c r="H24" s="44">
        <v>20.128</v>
      </c>
      <c r="I24" s="44">
        <f t="shared" si="0"/>
        <v>-20.127597164351851</v>
      </c>
      <c r="J24" s="155">
        <v>4.028356481481481E-4</v>
      </c>
      <c r="K24" s="45">
        <v>51.716707369630804</v>
      </c>
      <c r="L24" s="46" t="s">
        <v>51</v>
      </c>
      <c r="M24" s="39"/>
    </row>
    <row r="25" spans="1:13" ht="23.25" customHeight="1" x14ac:dyDescent="0.2">
      <c r="A25" s="39">
        <v>3</v>
      </c>
      <c r="B25" s="40">
        <v>162</v>
      </c>
      <c r="C25" s="41">
        <f>IF(ISBLANK($B25),"",VLOOKUP($B25,[1]список!$B$1:$G$544,2,0))</f>
        <v>10089461161</v>
      </c>
      <c r="D25" s="41" t="str">
        <f>IF(ISBLANK($B25),"",VLOOKUP($B25,[1]список!$B$1:$G$544,3,0))</f>
        <v>Новикова Софья</v>
      </c>
      <c r="E25" s="42">
        <f>IF(ISBLANK($B25),"",VLOOKUP($B25,[1]список!$B$1:$G$544,4,0))</f>
        <v>38988</v>
      </c>
      <c r="F25" s="42" t="str">
        <f>IF(ISBLANK($B25),"",VLOOKUP($B25,[1]список!$B$1:$H$544,5,0))</f>
        <v>КМС</v>
      </c>
      <c r="G25" s="43" t="str">
        <f>IF(ISBLANK($B25),"",VLOOKUP($B25,[1]список!$B$1:$H$544,6,0))</f>
        <v>Москва</v>
      </c>
      <c r="H25" s="44">
        <v>20.388000000000002</v>
      </c>
      <c r="I25" s="44">
        <f t="shared" si="0"/>
        <v>-20.387585914351853</v>
      </c>
      <c r="J25" s="155">
        <v>4.1408564814814818E-4</v>
      </c>
      <c r="K25" s="45">
        <v>50.311652737792436</v>
      </c>
      <c r="L25" s="46" t="s">
        <v>53</v>
      </c>
      <c r="M25" s="39"/>
    </row>
    <row r="26" spans="1:13" ht="23.25" customHeight="1" x14ac:dyDescent="0.2">
      <c r="A26" s="39">
        <v>4</v>
      </c>
      <c r="B26" s="40">
        <v>164</v>
      </c>
      <c r="C26" s="41">
        <f>IF(ISBLANK($B26),"",VLOOKUP($B26,[1]список!$B$1:$G$544,2,0))</f>
        <v>10096881762</v>
      </c>
      <c r="D26" s="41" t="str">
        <f>IF(ISBLANK($B26),"",VLOOKUP($B26,[1]список!$B$1:$G$544,3,0))</f>
        <v>Заика София</v>
      </c>
      <c r="E26" s="42">
        <f>IF(ISBLANK($B26),"",VLOOKUP($B26,[1]список!$B$1:$G$544,4,0))</f>
        <v>38989</v>
      </c>
      <c r="F26" s="42" t="str">
        <f>IF(ISBLANK($B26),"",VLOOKUP($B26,[1]список!$B$1:$H$544,5,0))</f>
        <v>КМС</v>
      </c>
      <c r="G26" s="43" t="str">
        <f>IF(ISBLANK($B26),"",VLOOKUP($B26,[1]список!$B$1:$H$544,6,0))</f>
        <v>Москва</v>
      </c>
      <c r="H26" s="44">
        <v>20.718</v>
      </c>
      <c r="I26" s="44">
        <f t="shared" si="0"/>
        <v>-20.717585416666665</v>
      </c>
      <c r="J26" s="155">
        <v>4.1458333333333326E-4</v>
      </c>
      <c r="K26" s="45">
        <v>50.251256281407031</v>
      </c>
      <c r="L26" s="46" t="s">
        <v>53</v>
      </c>
      <c r="M26" s="39"/>
    </row>
    <row r="27" spans="1:13" ht="23.25" customHeight="1" x14ac:dyDescent="0.2">
      <c r="A27" s="39">
        <v>5</v>
      </c>
      <c r="B27" s="40">
        <v>157</v>
      </c>
      <c r="C27" s="41">
        <f>IF(ISBLANK($B27),"",VLOOKUP($B27,[1]список!$B$1:$G$544,2,0))</f>
        <v>10094893363</v>
      </c>
      <c r="D27" s="41" t="str">
        <f>IF(ISBLANK($B27),"",VLOOKUP($B27,[1]список!$B$1:$G$544,3,0))</f>
        <v>Семенюк Яна</v>
      </c>
      <c r="E27" s="42">
        <f>IF(ISBLANK($B27),"",VLOOKUP($B27,[1]список!$B$1:$G$544,4,0))</f>
        <v>38783</v>
      </c>
      <c r="F27" s="42" t="str">
        <f>IF(ISBLANK($B27),"",VLOOKUP($B27,[1]список!$B$1:$H$544,5,0))</f>
        <v>КМС</v>
      </c>
      <c r="G27" s="43" t="str">
        <f>IF(ISBLANK($B27),"",VLOOKUP($B27,[1]список!$B$1:$H$544,6,0))</f>
        <v>Москва</v>
      </c>
      <c r="H27" s="44">
        <v>20.609000000000002</v>
      </c>
      <c r="I27" s="44">
        <f t="shared" si="0"/>
        <v>-20.608581828703706</v>
      </c>
      <c r="J27" s="155">
        <v>4.1817129629629631E-4</v>
      </c>
      <c r="K27" s="45">
        <v>49.820094104622193</v>
      </c>
      <c r="L27" s="46" t="s">
        <v>53</v>
      </c>
      <c r="M27" s="39"/>
    </row>
    <row r="28" spans="1:13" ht="23.25" customHeight="1" x14ac:dyDescent="0.2">
      <c r="A28" s="39">
        <v>6</v>
      </c>
      <c r="B28" s="40">
        <v>98</v>
      </c>
      <c r="C28" s="41">
        <f>IF(ISBLANK($B28),"",VLOOKUP($B28,[1]список!$B$1:$G$544,2,0))</f>
        <v>10137422207</v>
      </c>
      <c r="D28" s="41" t="str">
        <f>IF(ISBLANK($B28),"",VLOOKUP($B28,[1]список!$B$1:$G$544,3,0))</f>
        <v>Беляева Мария</v>
      </c>
      <c r="E28" s="42">
        <f>IF(ISBLANK($B28),"",VLOOKUP($B28,[1]список!$B$1:$G$544,4,0))</f>
        <v>39866</v>
      </c>
      <c r="F28" s="42" t="str">
        <f>IF(ISBLANK($B28),"",VLOOKUP($B28,[1]список!$B$1:$H$544,5,0))</f>
        <v>2 СР</v>
      </c>
      <c r="G28" s="43" t="str">
        <f>IF(ISBLANK($B28),"",VLOOKUP($B28,[1]список!$B$1:$H$544,6,0))</f>
        <v>Санкт-Петербург</v>
      </c>
      <c r="H28" s="44">
        <v>20.670999999999999</v>
      </c>
      <c r="I28" s="44">
        <f t="shared" si="0"/>
        <v>-20.670575821759257</v>
      </c>
      <c r="J28" s="155">
        <v>4.2417824074074075E-4</v>
      </c>
      <c r="K28" s="45">
        <v>49.114573385358398</v>
      </c>
      <c r="L28" s="46" t="s">
        <v>53</v>
      </c>
      <c r="M28" s="39"/>
    </row>
    <row r="29" spans="1:13" ht="23.25" customHeight="1" x14ac:dyDescent="0.2">
      <c r="A29" s="39">
        <v>7</v>
      </c>
      <c r="B29" s="40">
        <v>111</v>
      </c>
      <c r="C29" s="41">
        <f>IF(ISBLANK($B29),"",VLOOKUP($B29,[1]список!$B$1:$G$544,2,0))</f>
        <v>10090442679</v>
      </c>
      <c r="D29" s="41" t="str">
        <f>IF(ISBLANK($B29),"",VLOOKUP($B29,[1]список!$B$1:$G$544,3,0))</f>
        <v>Бессонова София</v>
      </c>
      <c r="E29" s="42">
        <f>IF(ISBLANK($B29),"",VLOOKUP($B29,[1]список!$B$1:$G$544,4,0))</f>
        <v>38772</v>
      </c>
      <c r="F29" s="42" t="str">
        <f>IF(ISBLANK($B29),"",VLOOKUP($B29,[1]список!$B$1:$H$544,5,0))</f>
        <v>КМС</v>
      </c>
      <c r="G29" s="43" t="str">
        <f>IF(ISBLANK($B29),"",VLOOKUP($B29,[1]список!$B$1:$H$544,6,0))</f>
        <v>Тульская область</v>
      </c>
      <c r="H29" s="44">
        <v>20.527999999999999</v>
      </c>
      <c r="I29" s="44">
        <f t="shared" si="0"/>
        <v>-20.527574907407406</v>
      </c>
      <c r="J29" s="155">
        <v>4.2509259259259258E-4</v>
      </c>
      <c r="K29" s="45">
        <v>49.008930516227402</v>
      </c>
      <c r="L29" s="46" t="s">
        <v>53</v>
      </c>
      <c r="M29" s="39"/>
    </row>
    <row r="30" spans="1:13" ht="23.25" customHeight="1" x14ac:dyDescent="0.2">
      <c r="A30" s="39">
        <v>8</v>
      </c>
      <c r="B30" s="40">
        <v>147</v>
      </c>
      <c r="C30" s="41">
        <f>IF(ISBLANK($B30),"",VLOOKUP($B30,[1]список!$B$1:$G$544,2,0))</f>
        <v>10102050650</v>
      </c>
      <c r="D30" s="41" t="str">
        <f>IF(ISBLANK($B30),"",VLOOKUP($B30,[1]список!$B$1:$G$544,3,0))</f>
        <v>Артемова Вера</v>
      </c>
      <c r="E30" s="42">
        <f>IF(ISBLANK($B30),"",VLOOKUP($B30,[1]список!$B$1:$G$544,4,0))</f>
        <v>38399</v>
      </c>
      <c r="F30" s="42" t="str">
        <f>IF(ISBLANK($B30),"",VLOOKUP($B30,[1]список!$B$1:$H$544,5,0))</f>
        <v>МС</v>
      </c>
      <c r="G30" s="43" t="str">
        <f>IF(ISBLANK($B30),"",VLOOKUP($B30,[1]список!$B$1:$H$544,6,0))</f>
        <v>Москва</v>
      </c>
      <c r="H30" s="44">
        <v>20.91</v>
      </c>
      <c r="I30" s="44">
        <f t="shared" si="0"/>
        <v>-20.909572349537036</v>
      </c>
      <c r="J30" s="155">
        <v>4.2765046296296296E-4</v>
      </c>
      <c r="K30" s="45">
        <v>48.715797450539938</v>
      </c>
      <c r="L30" s="46" t="s">
        <v>55</v>
      </c>
      <c r="M30" s="39"/>
    </row>
    <row r="31" spans="1:13" ht="23.25" customHeight="1" x14ac:dyDescent="0.2">
      <c r="A31" s="39">
        <v>9</v>
      </c>
      <c r="B31" s="40">
        <v>95</v>
      </c>
      <c r="C31" s="41">
        <f>IF(ISBLANK($B31),"",VLOOKUP($B31,[1]список!$B$1:$G$544,2,0))</f>
        <v>10128589850</v>
      </c>
      <c r="D31" s="41" t="str">
        <f>IF(ISBLANK($B31),"",VLOOKUP($B31,[1]список!$B$1:$G$544,3,0))</f>
        <v>Беляева Анна</v>
      </c>
      <c r="E31" s="42">
        <f>IF(ISBLANK($B31),"",VLOOKUP($B31,[1]список!$B$1:$G$544,4,0))</f>
        <v>38965</v>
      </c>
      <c r="F31" s="42" t="str">
        <f>IF(ISBLANK($B31),"",VLOOKUP($B31,[1]список!$B$1:$H$544,5,0))</f>
        <v>КМС</v>
      </c>
      <c r="G31" s="43" t="str">
        <f>IF(ISBLANK($B31),"",VLOOKUP($B31,[1]список!$B$1:$H$544,6,0))</f>
        <v>Санкт-Петербург</v>
      </c>
      <c r="H31" s="44">
        <v>21.062999999999999</v>
      </c>
      <c r="I31" s="44">
        <f t="shared" si="0"/>
        <v>-21.062570023148147</v>
      </c>
      <c r="J31" s="155">
        <v>4.299768518518518E-4</v>
      </c>
      <c r="K31" s="45">
        <v>48.452220726783317</v>
      </c>
      <c r="L31" s="46" t="s">
        <v>55</v>
      </c>
      <c r="M31" s="39"/>
    </row>
    <row r="32" spans="1:13" ht="23.25" customHeight="1" x14ac:dyDescent="0.2">
      <c r="A32" s="39">
        <v>10</v>
      </c>
      <c r="B32" s="40">
        <v>100</v>
      </c>
      <c r="C32" s="41">
        <f>IF(ISBLANK($B32),"",VLOOKUP($B32,[1]список!$B$1:$G$544,2,0))</f>
        <v>10090053164</v>
      </c>
      <c r="D32" s="41" t="str">
        <f>IF(ISBLANK($B32),"",VLOOKUP($B32,[1]список!$B$1:$G$544,3,0))</f>
        <v>Клименко Эвелина</v>
      </c>
      <c r="E32" s="42">
        <f>IF(ISBLANK($B32),"",VLOOKUP($B32,[1]список!$B$1:$G$544,4,0))</f>
        <v>39217</v>
      </c>
      <c r="F32" s="42" t="str">
        <f>IF(ISBLANK($B32),"",VLOOKUP($B32,[1]список!$B$1:$H$544,5,0))</f>
        <v>КМС</v>
      </c>
      <c r="G32" s="43" t="str">
        <f>IF(ISBLANK($B32),"",VLOOKUP($B32,[1]список!$B$1:$H$544,6,0))</f>
        <v>Санкт-Петербург</v>
      </c>
      <c r="H32" s="44">
        <v>20.783999999999999</v>
      </c>
      <c r="I32" s="44">
        <f t="shared" si="0"/>
        <v>-20.783567835648146</v>
      </c>
      <c r="J32" s="155">
        <v>4.3216435185185182E-4</v>
      </c>
      <c r="K32" s="45">
        <v>48.206968585125473</v>
      </c>
      <c r="L32" s="46" t="s">
        <v>55</v>
      </c>
      <c r="M32" s="39"/>
    </row>
    <row r="33" spans="1:13" ht="23.25" customHeight="1" x14ac:dyDescent="0.2">
      <c r="A33" s="39">
        <v>11</v>
      </c>
      <c r="B33" s="40">
        <v>114</v>
      </c>
      <c r="C33" s="41">
        <f>IF(ISBLANK($B33),"",VLOOKUP($B33,[1]список!$B$1:$G$544,2,0))</f>
        <v>10100041841</v>
      </c>
      <c r="D33" s="41" t="str">
        <f>IF(ISBLANK($B33),"",VLOOKUP($B33,[1]список!$B$1:$G$544,3,0))</f>
        <v>Василенко Владислава</v>
      </c>
      <c r="E33" s="42">
        <f>IF(ISBLANK($B33),"",VLOOKUP($B33,[1]список!$B$1:$G$544,4,0))</f>
        <v>39082</v>
      </c>
      <c r="F33" s="42" t="str">
        <f>IF(ISBLANK($B33),"",VLOOKUP($B33,[1]список!$B$1:$H$544,5,0))</f>
        <v>КМС</v>
      </c>
      <c r="G33" s="43" t="str">
        <f>IF(ISBLANK($B33),"",VLOOKUP($B33,[1]список!$B$1:$H$544,6,0))</f>
        <v>Тульская область</v>
      </c>
      <c r="H33" s="44">
        <v>21.306000000000001</v>
      </c>
      <c r="I33" s="44">
        <f t="shared" si="0"/>
        <v>-21.305566655092594</v>
      </c>
      <c r="J33" s="155">
        <v>4.3334490740740741E-4</v>
      </c>
      <c r="K33" s="45">
        <v>48.075639005368437</v>
      </c>
      <c r="L33" s="46" t="s">
        <v>55</v>
      </c>
      <c r="M33" s="39"/>
    </row>
    <row r="34" spans="1:13" ht="23.25" customHeight="1" x14ac:dyDescent="0.2">
      <c r="A34" s="39">
        <v>12</v>
      </c>
      <c r="B34" s="40">
        <v>97</v>
      </c>
      <c r="C34" s="41">
        <f>IF(ISBLANK($B34),"",VLOOKUP($B34,[1]список!$B$1:$G$544,2,0))</f>
        <v>10101686292</v>
      </c>
      <c r="D34" s="41" t="str">
        <f>IF(ISBLANK($B34),"",VLOOKUP($B34,[1]список!$B$1:$G$544,3,0))</f>
        <v>Леоничева Елизавета</v>
      </c>
      <c r="E34" s="42">
        <f>IF(ISBLANK($B34),"",VLOOKUP($B34,[1]список!$B$1:$G$544,4,0))</f>
        <v>38378</v>
      </c>
      <c r="F34" s="42" t="str">
        <f>IF(ISBLANK($B34),"",VLOOKUP($B34,[1]список!$B$1:$H$544,5,0))</f>
        <v>МС</v>
      </c>
      <c r="G34" s="43" t="str">
        <f>IF(ISBLANK($B34),"",VLOOKUP($B34,[1]список!$B$1:$H$544,6,0))</f>
        <v>Санкт-Петербург</v>
      </c>
      <c r="H34" s="44">
        <v>21.65</v>
      </c>
      <c r="I34" s="44">
        <f t="shared" si="0"/>
        <v>-21.649565081018515</v>
      </c>
      <c r="J34" s="155">
        <v>4.3491898148148144E-4</v>
      </c>
      <c r="K34" s="45">
        <v>47.901641961838365</v>
      </c>
      <c r="L34" s="46" t="s">
        <v>55</v>
      </c>
      <c r="M34" s="39"/>
    </row>
    <row r="35" spans="1:13" ht="23.25" customHeight="1" x14ac:dyDescent="0.2">
      <c r="A35" s="39">
        <v>13</v>
      </c>
      <c r="B35" s="40">
        <v>93</v>
      </c>
      <c r="C35" s="41">
        <f>IF(ISBLANK($B35),"",VLOOKUP($B35,[1]список!$B$1:$G$544,2,0))</f>
        <v>10090420653</v>
      </c>
      <c r="D35" s="41" t="str">
        <f>IF(ISBLANK($B35),"",VLOOKUP($B35,[1]список!$B$1:$G$544,3,0))</f>
        <v>Иминова Камила</v>
      </c>
      <c r="E35" s="42">
        <f>IF(ISBLANK($B35),"",VLOOKUP($B35,[1]список!$B$1:$G$544,4,0))</f>
        <v>38763</v>
      </c>
      <c r="F35" s="42" t="str">
        <f>IF(ISBLANK($B35),"",VLOOKUP($B35,[1]список!$B$1:$H$544,5,0))</f>
        <v>2 СР</v>
      </c>
      <c r="G35" s="43" t="str">
        <f>IF(ISBLANK($B35),"",VLOOKUP($B35,[1]список!$B$1:$H$544,6,0))</f>
        <v>Санкт-Петербург</v>
      </c>
      <c r="H35" s="44">
        <v>21.359000000000002</v>
      </c>
      <c r="I35" s="44">
        <f t="shared" si="0"/>
        <v>-21.358564641203706</v>
      </c>
      <c r="J35" s="155">
        <v>4.3535879629629632E-4</v>
      </c>
      <c r="K35" s="45">
        <v>47.853250033231419</v>
      </c>
      <c r="L35" s="46" t="s">
        <v>55</v>
      </c>
      <c r="M35" s="39"/>
    </row>
    <row r="36" spans="1:13" ht="23.25" customHeight="1" x14ac:dyDescent="0.2">
      <c r="A36" s="39">
        <v>14</v>
      </c>
      <c r="B36" s="40">
        <v>96</v>
      </c>
      <c r="C36" s="41">
        <f>IF(ISBLANK($B36),"",VLOOKUP($B36,[1]список!$B$1:$G$544,2,0))</f>
        <v>10115496163</v>
      </c>
      <c r="D36" s="41" t="str">
        <f>IF(ISBLANK($B36),"",VLOOKUP($B36,[1]список!$B$1:$G$544,3,0))</f>
        <v>Ефимова Виктория</v>
      </c>
      <c r="E36" s="42">
        <f>IF(ISBLANK($B36),"",VLOOKUP($B36,[1]список!$B$1:$G$544,4,0))</f>
        <v>38895</v>
      </c>
      <c r="F36" s="42" t="str">
        <f>IF(ISBLANK($B36),"",VLOOKUP($B36,[1]список!$B$1:$H$544,5,0))</f>
        <v>КМС</v>
      </c>
      <c r="G36" s="43" t="str">
        <f>IF(ISBLANK($B36),"",VLOOKUP($B36,[1]список!$B$1:$H$544,6,0))</f>
        <v>Санкт-Петербург</v>
      </c>
      <c r="H36" s="44">
        <v>21.416</v>
      </c>
      <c r="I36" s="44">
        <f t="shared" si="0"/>
        <v>-21.415564432870372</v>
      </c>
      <c r="J36" s="155">
        <v>4.3556712962962972E-4</v>
      </c>
      <c r="K36" s="45">
        <v>47.830361650678924</v>
      </c>
      <c r="L36" s="46" t="s">
        <v>55</v>
      </c>
      <c r="M36" s="39"/>
    </row>
    <row r="37" spans="1:13" ht="23.25" customHeight="1" x14ac:dyDescent="0.2">
      <c r="A37" s="39">
        <v>15</v>
      </c>
      <c r="B37" s="40">
        <v>94</v>
      </c>
      <c r="C37" s="41">
        <f>IF(ISBLANK($B37),"",VLOOKUP($B37,[1]список!$B$1:$G$544,2,0))</f>
        <v>10091971239</v>
      </c>
      <c r="D37" s="41" t="str">
        <f>IF(ISBLANK($B37),"",VLOOKUP($B37,[1]список!$B$1:$G$544,3,0))</f>
        <v>Гуца Дарья</v>
      </c>
      <c r="E37" s="42">
        <f>IF(ISBLANK($B37),"",VLOOKUP($B37,[1]список!$B$1:$G$544,4,0))</f>
        <v>38975</v>
      </c>
      <c r="F37" s="42" t="str">
        <f>IF(ISBLANK($B37),"",VLOOKUP($B37,[1]список!$B$1:$H$544,5,0))</f>
        <v>КМС</v>
      </c>
      <c r="G37" s="43" t="str">
        <f>IF(ISBLANK($B37),"",VLOOKUP($B37,[1]список!$B$1:$H$544,6,0))</f>
        <v>Санкт-Петербург</v>
      </c>
      <c r="H37" s="44">
        <v>21.539000000000001</v>
      </c>
      <c r="I37" s="44">
        <f t="shared" si="0"/>
        <v>-21.538557002314818</v>
      </c>
      <c r="J37" s="155">
        <v>4.4299768518518522E-4</v>
      </c>
      <c r="K37" s="45">
        <v>47.028086218158066</v>
      </c>
      <c r="L37" s="46" t="s">
        <v>55</v>
      </c>
      <c r="M37" s="39"/>
    </row>
    <row r="38" spans="1:13" ht="23.25" customHeight="1" x14ac:dyDescent="0.2">
      <c r="A38" s="39">
        <v>16</v>
      </c>
      <c r="B38" s="40">
        <v>63</v>
      </c>
      <c r="C38" s="41">
        <f>IF(ISBLANK($B38),"",VLOOKUP($B38,[1]список!$B$1:$G$544,2,0))</f>
        <v>10119496506</v>
      </c>
      <c r="D38" s="41" t="str">
        <f>IF(ISBLANK($B38),"",VLOOKUP($B38,[1]список!$B$1:$G$544,3,0))</f>
        <v>Колоницкая Виктория</v>
      </c>
      <c r="E38" s="42">
        <f>IF(ISBLANK($B38),"",VLOOKUP($B38,[1]список!$B$1:$G$544,4,0))</f>
        <v>39295</v>
      </c>
      <c r="F38" s="42" t="str">
        <f>IF(ISBLANK($B38),"",VLOOKUP($B38,[1]список!$B$1:$H$544,5,0))</f>
        <v>КМС</v>
      </c>
      <c r="G38" s="43" t="s">
        <v>64</v>
      </c>
      <c r="H38" s="44">
        <v>22.059000000000001</v>
      </c>
      <c r="I38" s="44">
        <f t="shared" si="0"/>
        <v>-22.058545925925927</v>
      </c>
      <c r="J38" s="155">
        <v>4.5407407407407413E-4</v>
      </c>
      <c r="K38" s="45">
        <v>45.880913539967374</v>
      </c>
      <c r="L38" s="46" t="s">
        <v>57</v>
      </c>
      <c r="M38" s="39"/>
    </row>
    <row r="39" spans="1:13" ht="23.25" customHeight="1" x14ac:dyDescent="0.2">
      <c r="A39" s="39">
        <v>17</v>
      </c>
      <c r="B39" s="40">
        <v>182</v>
      </c>
      <c r="C39" s="41">
        <f>IF(ISBLANK($B39),"",VLOOKUP($B39,[1]список!$B$1:$G$544,2,0))</f>
        <v>10077689001</v>
      </c>
      <c r="D39" s="41" t="str">
        <f>IF(ISBLANK($B39),"",VLOOKUP($B39,[1]список!$B$1:$G$544,3,0))</f>
        <v>Корлякова Евдокия</v>
      </c>
      <c r="E39" s="42">
        <f>IF(ISBLANK($B39),"",VLOOKUP($B39,[1]список!$B$1:$G$544,4,0))</f>
        <v>38574</v>
      </c>
      <c r="F39" s="42" t="str">
        <f>IF(ISBLANK($B39),"",VLOOKUP($B39,[1]список!$B$1:$H$544,5,0))</f>
        <v>КМС</v>
      </c>
      <c r="G39" s="43" t="str">
        <f>IF(ISBLANK($B39),"",VLOOKUP($B39,[1]список!$B$1:$H$544,6,0))</f>
        <v>Удмуртская республика</v>
      </c>
      <c r="H39" s="44">
        <v>22.161999999999999</v>
      </c>
      <c r="I39" s="44">
        <f t="shared" si="0"/>
        <v>-22.161545914351851</v>
      </c>
      <c r="J39" s="155">
        <v>4.5408564814814812E-4</v>
      </c>
      <c r="K39" s="45">
        <v>45.879744092982953</v>
      </c>
      <c r="L39" s="46" t="s">
        <v>57</v>
      </c>
      <c r="M39" s="39"/>
    </row>
    <row r="40" spans="1:13" ht="23.25" customHeight="1" x14ac:dyDescent="0.2">
      <c r="A40" s="39">
        <v>18</v>
      </c>
      <c r="B40" s="40">
        <v>69</v>
      </c>
      <c r="C40" s="41">
        <f>IF(ISBLANK($B40),"",VLOOKUP($B40,[1]список!$B$1:$G$544,2,0))</f>
        <v>10132012435</v>
      </c>
      <c r="D40" s="41" t="str">
        <f>IF(ISBLANK($B40),"",VLOOKUP($B40,[1]список!$B$1:$G$544,3,0))</f>
        <v>Лосева Анфиса</v>
      </c>
      <c r="E40" s="42">
        <f>IF(ISBLANK($B40),"",VLOOKUP($B40,[1]список!$B$1:$G$544,4,0))</f>
        <v>39524</v>
      </c>
      <c r="F40" s="42" t="str">
        <f>IF(ISBLANK($B40),"",VLOOKUP($B40,[1]список!$B$1:$H$544,5,0))</f>
        <v>1 СР</v>
      </c>
      <c r="G40" s="43" t="s">
        <v>64</v>
      </c>
      <c r="H40" s="44">
        <v>22.152000000000001</v>
      </c>
      <c r="I40" s="44">
        <f t="shared" si="0"/>
        <v>-22.151540960648148</v>
      </c>
      <c r="J40" s="155">
        <v>4.5903935185185191E-4</v>
      </c>
      <c r="K40" s="45">
        <v>45.38463477975845</v>
      </c>
      <c r="L40" s="46" t="s">
        <v>57</v>
      </c>
      <c r="M40" s="39"/>
    </row>
    <row r="41" spans="1:13" ht="23.25" customHeight="1" x14ac:dyDescent="0.2">
      <c r="A41" s="39">
        <v>19</v>
      </c>
      <c r="B41" s="40">
        <v>183</v>
      </c>
      <c r="C41" s="41">
        <f>IF(ISBLANK($B41),"",VLOOKUP($B41,[1]список!$B$1:$G$544,2,0))</f>
        <v>10128428485</v>
      </c>
      <c r="D41" s="41" t="str">
        <f>IF(ISBLANK($B41),"",VLOOKUP($B41,[1]список!$B$1:$G$544,3,0))</f>
        <v>Мартынова Александра</v>
      </c>
      <c r="E41" s="42">
        <f>IF(ISBLANK($B41),"",VLOOKUP($B41,[1]список!$B$1:$G$544,4,0))</f>
        <v>38678</v>
      </c>
      <c r="F41" s="42" t="str">
        <f>IF(ISBLANK($B41),"",VLOOKUP($B41,[1]список!$B$1:$H$544,5,0))</f>
        <v>КМС</v>
      </c>
      <c r="G41" s="43" t="str">
        <f>IF(ISBLANK($B41),"",VLOOKUP($B41,[1]список!$B$1:$H$544,6,0))</f>
        <v>Удмуртская республика</v>
      </c>
      <c r="H41" s="44">
        <v>22.533000000000001</v>
      </c>
      <c r="I41" s="44">
        <f t="shared" si="0"/>
        <v>-22.532539618055555</v>
      </c>
      <c r="J41" s="155">
        <v>4.6038194444444447E-4</v>
      </c>
      <c r="K41" s="45">
        <v>45.252281469190734</v>
      </c>
      <c r="L41" s="46" t="s">
        <v>57</v>
      </c>
      <c r="M41" s="39"/>
    </row>
    <row r="42" spans="1:13" ht="23.25" customHeight="1" x14ac:dyDescent="0.2">
      <c r="A42" s="39">
        <v>20</v>
      </c>
      <c r="B42" s="40">
        <v>99</v>
      </c>
      <c r="C42" s="41">
        <f>IF(ISBLANK($B42),"",VLOOKUP($B42,[1]список!$B$1:$G$544,2,0))</f>
        <v>10143149146</v>
      </c>
      <c r="D42" s="41" t="str">
        <f>IF(ISBLANK($B42),"",VLOOKUP($B42,[1]список!$B$1:$G$544,3,0))</f>
        <v>Сибаева Снежана</v>
      </c>
      <c r="E42" s="42">
        <f>IF(ISBLANK($B42),"",VLOOKUP($B42,[1]список!$B$1:$G$544,4,0))</f>
        <v>39402</v>
      </c>
      <c r="F42" s="42" t="str">
        <f>IF(ISBLANK($B42),"",VLOOKUP($B42,[1]список!$B$1:$H$544,5,0))</f>
        <v>1 СР</v>
      </c>
      <c r="G42" s="43" t="str">
        <f>IF(ISBLANK($B42),"",VLOOKUP($B42,[1]список!$B$1:$H$544,6,0))</f>
        <v>Санкт-Петербург</v>
      </c>
      <c r="H42" s="44">
        <v>22.361999999999998</v>
      </c>
      <c r="I42" s="44">
        <f t="shared" si="0"/>
        <v>-22.361535011574073</v>
      </c>
      <c r="J42" s="155">
        <v>4.6498842592592593E-4</v>
      </c>
      <c r="K42" s="45">
        <v>44.803982576228996</v>
      </c>
      <c r="L42" s="46" t="s">
        <v>57</v>
      </c>
      <c r="M42" s="39"/>
    </row>
    <row r="43" spans="1:13" ht="23.25" customHeight="1" x14ac:dyDescent="0.2">
      <c r="A43" s="39">
        <v>21</v>
      </c>
      <c r="B43" s="40">
        <v>185</v>
      </c>
      <c r="C43" s="41">
        <f>IF(ISBLANK($B43),"",VLOOKUP($B43,[1]список!$B$1:$G$544,2,0))</f>
        <v>10131542690</v>
      </c>
      <c r="D43" s="41" t="str">
        <f>IF(ISBLANK($B43),"",VLOOKUP($B43,[1]список!$B$1:$G$544,3,0))</f>
        <v>Шишкина Елизавета</v>
      </c>
      <c r="E43" s="42">
        <f>IF(ISBLANK($B43),"",VLOOKUP($B43,[1]список!$B$1:$G$544,4,0))</f>
        <v>39014</v>
      </c>
      <c r="F43" s="42" t="str">
        <f>IF(ISBLANK($B43),"",VLOOKUP($B43,[1]список!$B$1:$H$544,5,0))</f>
        <v>КМС</v>
      </c>
      <c r="G43" s="43" t="str">
        <f>IF(ISBLANK($B43),"",VLOOKUP($B43,[1]список!$B$1:$H$544,6,0))</f>
        <v>Удмуртская республика</v>
      </c>
      <c r="H43" s="44">
        <v>24.42</v>
      </c>
      <c r="I43" s="44">
        <f t="shared" si="0"/>
        <v>-24.419507581018522</v>
      </c>
      <c r="J43" s="155">
        <v>4.9241898148148159E-4</v>
      </c>
      <c r="K43" s="45">
        <v>42.308144317781171</v>
      </c>
      <c r="L43" s="46" t="s">
        <v>59</v>
      </c>
      <c r="M43" s="39"/>
    </row>
    <row r="44" spans="1:13" ht="23.25" customHeight="1" thickBot="1" x14ac:dyDescent="0.25">
      <c r="A44" s="39" t="s">
        <v>41</v>
      </c>
      <c r="B44" s="40">
        <v>132</v>
      </c>
      <c r="C44" s="41">
        <f>IF(ISBLANK($B44),"",VLOOKUP($B44,[1]список!$B$1:$G$544,2,0))</f>
        <v>10091170179</v>
      </c>
      <c r="D44" s="41" t="str">
        <f>IF(ISBLANK($B44),"",VLOOKUP($B44,[1]список!$B$1:$G$544,3,0))</f>
        <v>Малькова Татьяна</v>
      </c>
      <c r="E44" s="42">
        <f>IF(ISBLANK($B44),"",VLOOKUP($B44,[1]список!$B$1:$G$544,4,0))</f>
        <v>38712</v>
      </c>
      <c r="F44" s="42" t="str">
        <f>IF(ISBLANK($B44),"",VLOOKUP($B44,[1]список!$B$1:$H$544,5,0))</f>
        <v>МС</v>
      </c>
      <c r="G44" s="43" t="str">
        <f>IF(ISBLANK($B44),"",VLOOKUP($B44,[1]список!$B$1:$H$544,6,0))</f>
        <v>Москва</v>
      </c>
      <c r="H44" s="44"/>
      <c r="I44" s="44"/>
      <c r="J44" s="44"/>
      <c r="K44" s="45"/>
      <c r="L44" s="46"/>
      <c r="M44" s="39"/>
    </row>
    <row r="45" spans="1:13" ht="12.6" hidden="1" customHeight="1" x14ac:dyDescent="0.25">
      <c r="A45" s="47"/>
      <c r="B45" s="48"/>
      <c r="C45" s="49"/>
      <c r="D45" s="49"/>
      <c r="E45" s="50"/>
      <c r="F45" s="50"/>
      <c r="G45" s="51"/>
      <c r="H45" s="52"/>
      <c r="I45" s="52"/>
      <c r="J45" s="52"/>
      <c r="K45" s="53"/>
      <c r="L45" s="54"/>
      <c r="M45" s="55"/>
    </row>
    <row r="46" spans="1:13" ht="12.6" hidden="1" customHeight="1" x14ac:dyDescent="0.25">
      <c r="A46" s="56"/>
      <c r="B46" s="57"/>
      <c r="C46" s="41"/>
      <c r="D46" s="41"/>
      <c r="E46" s="42"/>
      <c r="F46" s="42"/>
      <c r="G46" s="43"/>
      <c r="H46" s="58"/>
      <c r="I46" s="58"/>
      <c r="J46" s="58"/>
      <c r="K46" s="59"/>
      <c r="L46" s="57"/>
      <c r="M46" s="60"/>
    </row>
    <row r="47" spans="1:13" ht="12.6" hidden="1" customHeight="1" x14ac:dyDescent="0.25">
      <c r="A47" s="56"/>
      <c r="B47" s="57"/>
      <c r="C47" s="41"/>
      <c r="D47" s="41"/>
      <c r="E47" s="42"/>
      <c r="F47" s="42"/>
      <c r="G47" s="43"/>
      <c r="H47" s="58"/>
      <c r="I47" s="58"/>
      <c r="J47" s="58"/>
      <c r="K47" s="59"/>
      <c r="L47" s="57"/>
      <c r="M47" s="60"/>
    </row>
    <row r="48" spans="1:13" ht="12.6" hidden="1" customHeight="1" x14ac:dyDescent="0.25">
      <c r="A48" s="56"/>
      <c r="B48" s="57"/>
      <c r="C48" s="41"/>
      <c r="D48" s="41"/>
      <c r="E48" s="42"/>
      <c r="F48" s="42"/>
      <c r="G48" s="43"/>
      <c r="H48" s="58"/>
      <c r="I48" s="58"/>
      <c r="J48" s="58"/>
      <c r="K48" s="59"/>
      <c r="L48" s="57"/>
      <c r="M48" s="60"/>
    </row>
    <row r="49" spans="1:13" ht="12.6" hidden="1" customHeight="1" x14ac:dyDescent="0.25">
      <c r="A49" s="56"/>
      <c r="B49" s="57"/>
      <c r="C49" s="41"/>
      <c r="D49" s="41"/>
      <c r="E49" s="42"/>
      <c r="F49" s="42"/>
      <c r="G49" s="43"/>
      <c r="H49" s="58"/>
      <c r="I49" s="58"/>
      <c r="J49" s="58"/>
      <c r="K49" s="59"/>
      <c r="L49" s="57"/>
      <c r="M49" s="60"/>
    </row>
    <row r="50" spans="1:13" ht="12.6" hidden="1" customHeight="1" x14ac:dyDescent="0.25">
      <c r="A50" s="56"/>
      <c r="B50" s="57"/>
      <c r="C50" s="41"/>
      <c r="D50" s="41"/>
      <c r="E50" s="42"/>
      <c r="F50" s="42"/>
      <c r="G50" s="43"/>
      <c r="H50" s="58"/>
      <c r="I50" s="58"/>
      <c r="J50" s="58"/>
      <c r="K50" s="59"/>
      <c r="L50" s="57"/>
      <c r="M50" s="60"/>
    </row>
    <row r="51" spans="1:13" ht="12.6" hidden="1" customHeight="1" x14ac:dyDescent="0.25">
      <c r="A51" s="56"/>
      <c r="B51" s="57"/>
      <c r="C51" s="41"/>
      <c r="D51" s="41"/>
      <c r="E51" s="42"/>
      <c r="F51" s="42"/>
      <c r="G51" s="43"/>
      <c r="H51" s="58"/>
      <c r="I51" s="58"/>
      <c r="J51" s="58"/>
      <c r="K51" s="59"/>
      <c r="L51" s="57"/>
      <c r="M51" s="60"/>
    </row>
    <row r="52" spans="1:13" ht="12.6" hidden="1" customHeight="1" x14ac:dyDescent="0.25">
      <c r="A52" s="56"/>
      <c r="B52" s="57"/>
      <c r="C52" s="41"/>
      <c r="D52" s="41"/>
      <c r="E52" s="42"/>
      <c r="F52" s="42"/>
      <c r="G52" s="43"/>
      <c r="H52" s="58"/>
      <c r="I52" s="58"/>
      <c r="J52" s="58"/>
      <c r="K52" s="59"/>
      <c r="L52" s="57"/>
      <c r="M52" s="60"/>
    </row>
    <row r="53" spans="1:13" ht="12.6" hidden="1" customHeight="1" x14ac:dyDescent="0.25">
      <c r="A53" s="56"/>
      <c r="B53" s="57"/>
      <c r="C53" s="41"/>
      <c r="D53" s="41"/>
      <c r="E53" s="42"/>
      <c r="F53" s="42"/>
      <c r="G53" s="43"/>
      <c r="H53" s="58"/>
      <c r="I53" s="58"/>
      <c r="J53" s="58"/>
      <c r="K53" s="59"/>
      <c r="L53" s="57"/>
      <c r="M53" s="60"/>
    </row>
    <row r="54" spans="1:13" ht="12.6" hidden="1" customHeight="1" x14ac:dyDescent="0.25">
      <c r="A54" s="56"/>
      <c r="B54" s="57"/>
      <c r="C54" s="41"/>
      <c r="D54" s="41"/>
      <c r="E54" s="42"/>
      <c r="F54" s="42"/>
      <c r="G54" s="43"/>
      <c r="H54" s="58"/>
      <c r="I54" s="58"/>
      <c r="J54" s="58"/>
      <c r="K54" s="59"/>
      <c r="L54" s="57"/>
      <c r="M54" s="60"/>
    </row>
    <row r="55" spans="1:13" ht="12.6" hidden="1" customHeight="1" x14ac:dyDescent="0.25">
      <c r="A55" s="56"/>
      <c r="B55" s="57"/>
      <c r="C55" s="41"/>
      <c r="D55" s="41"/>
      <c r="E55" s="42"/>
      <c r="F55" s="42"/>
      <c r="G55" s="43"/>
      <c r="H55" s="58"/>
      <c r="I55" s="58"/>
      <c r="J55" s="58"/>
      <c r="K55" s="59"/>
      <c r="L55" s="57"/>
      <c r="M55" s="60"/>
    </row>
    <row r="56" spans="1:13" ht="12.6" hidden="1" customHeight="1" x14ac:dyDescent="0.25">
      <c r="A56" s="56"/>
      <c r="B56" s="57"/>
      <c r="C56" s="41"/>
      <c r="D56" s="41"/>
      <c r="E56" s="42"/>
      <c r="F56" s="42"/>
      <c r="G56" s="43"/>
      <c r="H56" s="58"/>
      <c r="I56" s="58"/>
      <c r="J56" s="58"/>
      <c r="K56" s="59"/>
      <c r="L56" s="57"/>
      <c r="M56" s="60"/>
    </row>
    <row r="57" spans="1:13" ht="12.6" hidden="1" customHeight="1" x14ac:dyDescent="0.25">
      <c r="A57" s="56"/>
      <c r="B57" s="57"/>
      <c r="C57" s="41"/>
      <c r="D57" s="41"/>
      <c r="E57" s="42"/>
      <c r="F57" s="42"/>
      <c r="G57" s="43"/>
      <c r="H57" s="58"/>
      <c r="I57" s="58"/>
      <c r="J57" s="58"/>
      <c r="K57" s="59"/>
      <c r="L57" s="57"/>
      <c r="M57" s="60"/>
    </row>
    <row r="58" spans="1:13" ht="12.6" hidden="1" customHeight="1" x14ac:dyDescent="0.25">
      <c r="A58" s="56"/>
      <c r="B58" s="57"/>
      <c r="C58" s="41"/>
      <c r="D58" s="41"/>
      <c r="E58" s="42"/>
      <c r="F58" s="42"/>
      <c r="G58" s="43"/>
      <c r="H58" s="58"/>
      <c r="I58" s="58"/>
      <c r="J58" s="58"/>
      <c r="K58" s="59"/>
      <c r="L58" s="57"/>
      <c r="M58" s="60"/>
    </row>
    <row r="59" spans="1:13" ht="12.6" hidden="1" customHeight="1" x14ac:dyDescent="0.25">
      <c r="A59" s="56"/>
      <c r="B59" s="57"/>
      <c r="C59" s="41"/>
      <c r="D59" s="41"/>
      <c r="E59" s="42"/>
      <c r="F59" s="42"/>
      <c r="G59" s="43"/>
      <c r="H59" s="58"/>
      <c r="I59" s="58"/>
      <c r="J59" s="58"/>
      <c r="K59" s="59"/>
      <c r="L59" s="57"/>
      <c r="M59" s="60"/>
    </row>
    <row r="60" spans="1:13" ht="12.6" hidden="1" customHeight="1" x14ac:dyDescent="0.25">
      <c r="A60" s="56"/>
      <c r="B60" s="57"/>
      <c r="C60" s="41"/>
      <c r="D60" s="41"/>
      <c r="E60" s="42"/>
      <c r="F60" s="42"/>
      <c r="G60" s="43"/>
      <c r="H60" s="58"/>
      <c r="I60" s="58"/>
      <c r="J60" s="58"/>
      <c r="K60" s="59"/>
      <c r="L60" s="57"/>
      <c r="M60" s="60"/>
    </row>
    <row r="61" spans="1:13" ht="12.6" hidden="1" customHeight="1" x14ac:dyDescent="0.25">
      <c r="A61" s="56"/>
      <c r="B61" s="57"/>
      <c r="C61" s="41"/>
      <c r="D61" s="41"/>
      <c r="E61" s="42"/>
      <c r="F61" s="42"/>
      <c r="G61" s="43"/>
      <c r="H61" s="58"/>
      <c r="I61" s="58"/>
      <c r="J61" s="58"/>
      <c r="K61" s="59"/>
      <c r="L61" s="57"/>
      <c r="M61" s="60"/>
    </row>
    <row r="62" spans="1:13" ht="12.6" hidden="1" customHeight="1" x14ac:dyDescent="0.25">
      <c r="A62" s="56"/>
      <c r="B62" s="57"/>
      <c r="C62" s="41"/>
      <c r="D62" s="41"/>
      <c r="E62" s="42"/>
      <c r="F62" s="42"/>
      <c r="G62" s="43"/>
      <c r="H62" s="58"/>
      <c r="I62" s="58"/>
      <c r="J62" s="58"/>
      <c r="K62" s="59"/>
      <c r="L62" s="57"/>
      <c r="M62" s="60"/>
    </row>
    <row r="63" spans="1:13" ht="12.6" hidden="1" customHeight="1" x14ac:dyDescent="0.25">
      <c r="A63" s="56"/>
      <c r="B63" s="57"/>
      <c r="C63" s="41"/>
      <c r="D63" s="41"/>
      <c r="E63" s="42"/>
      <c r="F63" s="42"/>
      <c r="G63" s="43"/>
      <c r="H63" s="58"/>
      <c r="I63" s="58"/>
      <c r="J63" s="58"/>
      <c r="K63" s="59"/>
      <c r="L63" s="57"/>
      <c r="M63" s="60"/>
    </row>
    <row r="64" spans="1:13" ht="12.6" hidden="1" customHeight="1" x14ac:dyDescent="0.25">
      <c r="A64" s="56"/>
      <c r="B64" s="57"/>
      <c r="C64" s="41"/>
      <c r="D64" s="41"/>
      <c r="E64" s="42"/>
      <c r="F64" s="42"/>
      <c r="G64" s="43"/>
      <c r="H64" s="58"/>
      <c r="I64" s="58"/>
      <c r="J64" s="58"/>
      <c r="K64" s="59"/>
      <c r="L64" s="57"/>
      <c r="M64" s="60"/>
    </row>
    <row r="65" spans="1:13" ht="12.6" hidden="1" customHeight="1" x14ac:dyDescent="0.25">
      <c r="A65" s="56"/>
      <c r="B65" s="57"/>
      <c r="C65" s="41"/>
      <c r="D65" s="41"/>
      <c r="E65" s="42"/>
      <c r="F65" s="42"/>
      <c r="G65" s="43"/>
      <c r="H65" s="58"/>
      <c r="I65" s="58"/>
      <c r="J65" s="58"/>
      <c r="K65" s="59"/>
      <c r="L65" s="57"/>
      <c r="M65" s="60"/>
    </row>
    <row r="66" spans="1:13" ht="12.6" hidden="1" customHeight="1" x14ac:dyDescent="0.25">
      <c r="A66" s="56"/>
      <c r="B66" s="57"/>
      <c r="C66" s="41"/>
      <c r="D66" s="41"/>
      <c r="E66" s="42"/>
      <c r="F66" s="42"/>
      <c r="G66" s="43"/>
      <c r="H66" s="58"/>
      <c r="I66" s="58"/>
      <c r="J66" s="58"/>
      <c r="K66" s="59"/>
      <c r="L66" s="57"/>
      <c r="M66" s="60"/>
    </row>
    <row r="67" spans="1:13" ht="12.6" hidden="1" customHeight="1" x14ac:dyDescent="0.25">
      <c r="A67" s="56"/>
      <c r="B67" s="57"/>
      <c r="C67" s="41"/>
      <c r="D67" s="41"/>
      <c r="E67" s="42"/>
      <c r="F67" s="42"/>
      <c r="G67" s="43"/>
      <c r="H67" s="58"/>
      <c r="I67" s="58"/>
      <c r="J67" s="58"/>
      <c r="K67" s="59"/>
      <c r="L67" s="57"/>
      <c r="M67" s="60"/>
    </row>
    <row r="68" spans="1:13" ht="12.6" hidden="1" customHeight="1" x14ac:dyDescent="0.25">
      <c r="A68" s="56"/>
      <c r="B68" s="57"/>
      <c r="C68" s="41"/>
      <c r="D68" s="41"/>
      <c r="E68" s="42"/>
      <c r="F68" s="42"/>
      <c r="G68" s="43"/>
      <c r="H68" s="58"/>
      <c r="I68" s="58"/>
      <c r="J68" s="58"/>
      <c r="K68" s="59"/>
      <c r="L68" s="57"/>
      <c r="M68" s="60"/>
    </row>
    <row r="69" spans="1:13" ht="12.6" hidden="1" customHeight="1" x14ac:dyDescent="0.25">
      <c r="A69" s="56"/>
      <c r="B69" s="57"/>
      <c r="C69" s="41"/>
      <c r="D69" s="41"/>
      <c r="E69" s="42"/>
      <c r="F69" s="42"/>
      <c r="G69" s="43"/>
      <c r="H69" s="58"/>
      <c r="I69" s="58"/>
      <c r="J69" s="58"/>
      <c r="K69" s="59"/>
      <c r="L69" s="57"/>
      <c r="M69" s="60"/>
    </row>
    <row r="70" spans="1:13" ht="12.6" hidden="1" customHeight="1" x14ac:dyDescent="0.25">
      <c r="A70" s="56"/>
      <c r="B70" s="57"/>
      <c r="C70" s="41"/>
      <c r="D70" s="41"/>
      <c r="E70" s="42"/>
      <c r="F70" s="42"/>
      <c r="G70" s="43"/>
      <c r="H70" s="58"/>
      <c r="I70" s="58"/>
      <c r="J70" s="58"/>
      <c r="K70" s="59"/>
      <c r="L70" s="57"/>
      <c r="M70" s="60"/>
    </row>
    <row r="71" spans="1:13" ht="12.6" hidden="1" customHeight="1" x14ac:dyDescent="0.25">
      <c r="A71" s="56"/>
      <c r="B71" s="57"/>
      <c r="C71" s="41"/>
      <c r="D71" s="41"/>
      <c r="E71" s="42"/>
      <c r="F71" s="42"/>
      <c r="G71" s="43"/>
      <c r="H71" s="58"/>
      <c r="I71" s="58"/>
      <c r="J71" s="58"/>
      <c r="K71" s="59"/>
      <c r="L71" s="57"/>
      <c r="M71" s="60"/>
    </row>
    <row r="72" spans="1:13" ht="12.6" hidden="1" customHeight="1" x14ac:dyDescent="0.25">
      <c r="A72" s="56"/>
      <c r="B72" s="57"/>
      <c r="C72" s="41"/>
      <c r="D72" s="41"/>
      <c r="E72" s="42"/>
      <c r="F72" s="42"/>
      <c r="G72" s="43"/>
      <c r="H72" s="58"/>
      <c r="I72" s="58"/>
      <c r="J72" s="58"/>
      <c r="K72" s="59"/>
      <c r="L72" s="57"/>
      <c r="M72" s="60"/>
    </row>
    <row r="73" spans="1:13" ht="12.6" hidden="1" customHeight="1" x14ac:dyDescent="0.25">
      <c r="A73" s="56"/>
      <c r="B73" s="57"/>
      <c r="C73" s="41"/>
      <c r="D73" s="41"/>
      <c r="E73" s="42"/>
      <c r="F73" s="42"/>
      <c r="G73" s="43"/>
      <c r="H73" s="58"/>
      <c r="I73" s="58"/>
      <c r="J73" s="58"/>
      <c r="K73" s="59"/>
      <c r="L73" s="57"/>
      <c r="M73" s="60"/>
    </row>
    <row r="74" spans="1:13" ht="12.6" hidden="1" customHeight="1" x14ac:dyDescent="0.25">
      <c r="A74" s="56"/>
      <c r="B74" s="57"/>
      <c r="C74" s="41"/>
      <c r="D74" s="41"/>
      <c r="E74" s="42"/>
      <c r="F74" s="42"/>
      <c r="G74" s="43"/>
      <c r="H74" s="58"/>
      <c r="I74" s="58"/>
      <c r="J74" s="58"/>
      <c r="K74" s="59"/>
      <c r="L74" s="57"/>
      <c r="M74" s="60"/>
    </row>
    <row r="75" spans="1:13" ht="12.6" hidden="1" customHeight="1" x14ac:dyDescent="0.25">
      <c r="A75" s="56"/>
      <c r="B75" s="57"/>
      <c r="C75" s="57"/>
      <c r="D75" s="61"/>
      <c r="E75" s="57"/>
      <c r="F75" s="57"/>
      <c r="G75" s="62"/>
      <c r="H75" s="58"/>
      <c r="I75" s="58"/>
      <c r="J75" s="58"/>
      <c r="K75" s="59"/>
      <c r="L75" s="57"/>
      <c r="M75" s="60"/>
    </row>
    <row r="76" spans="1:13" ht="12.6" hidden="1" customHeight="1" x14ac:dyDescent="0.25">
      <c r="A76" s="56"/>
      <c r="B76" s="57"/>
      <c r="C76" s="57"/>
      <c r="D76" s="61"/>
      <c r="E76" s="57"/>
      <c r="F76" s="57"/>
      <c r="G76" s="62"/>
      <c r="H76" s="58"/>
      <c r="I76" s="58"/>
      <c r="J76" s="58"/>
      <c r="K76" s="59"/>
      <c r="L76" s="57"/>
      <c r="M76" s="60"/>
    </row>
    <row r="77" spans="1:13" ht="12.6" hidden="1" customHeight="1" x14ac:dyDescent="0.25">
      <c r="A77" s="56"/>
      <c r="B77" s="57"/>
      <c r="C77" s="57"/>
      <c r="D77" s="61"/>
      <c r="E77" s="57"/>
      <c r="F77" s="57"/>
      <c r="G77" s="62"/>
      <c r="H77" s="58"/>
      <c r="I77" s="58"/>
      <c r="J77" s="58"/>
      <c r="K77" s="59"/>
      <c r="L77" s="57"/>
      <c r="M77" s="60"/>
    </row>
    <row r="78" spans="1:13" ht="12.6" hidden="1" customHeight="1" x14ac:dyDescent="0.25">
      <c r="A78" s="56"/>
      <c r="B78" s="57"/>
      <c r="C78" s="57"/>
      <c r="D78" s="61"/>
      <c r="E78" s="57"/>
      <c r="F78" s="57"/>
      <c r="G78" s="62"/>
      <c r="H78" s="63"/>
      <c r="I78" s="58"/>
      <c r="J78" s="63"/>
      <c r="K78" s="59"/>
      <c r="L78" s="57"/>
      <c r="M78" s="60"/>
    </row>
    <row r="79" spans="1:13" ht="13.5" hidden="1" thickBot="1" x14ac:dyDescent="0.25">
      <c r="A79" s="56"/>
      <c r="B79" s="57"/>
      <c r="C79" s="57"/>
      <c r="D79" s="61"/>
      <c r="E79" s="57"/>
      <c r="F79" s="57"/>
      <c r="G79" s="62"/>
      <c r="H79" s="63"/>
      <c r="I79" s="58"/>
      <c r="J79" s="63"/>
      <c r="K79" s="59"/>
      <c r="L79" s="57"/>
      <c r="M79" s="60"/>
    </row>
    <row r="80" spans="1:13" ht="17.25" thickTop="1" thickBot="1" x14ac:dyDescent="0.25">
      <c r="A80" s="64"/>
      <c r="B80" s="65"/>
      <c r="C80" s="65"/>
      <c r="D80" s="66"/>
      <c r="E80" s="67"/>
      <c r="F80" s="68"/>
      <c r="G80" s="69"/>
      <c r="H80" s="70"/>
      <c r="I80" s="70"/>
      <c r="J80" s="71"/>
      <c r="K80" s="72"/>
      <c r="L80" s="73"/>
      <c r="M80" s="74"/>
    </row>
    <row r="81" spans="1:13" ht="15.75" thickTop="1" x14ac:dyDescent="0.2">
      <c r="A81" s="114" t="s">
        <v>42</v>
      </c>
      <c r="B81" s="115"/>
      <c r="C81" s="115"/>
      <c r="D81" s="115"/>
      <c r="E81" s="75"/>
      <c r="F81" s="75"/>
      <c r="G81" s="115" t="s">
        <v>43</v>
      </c>
      <c r="H81" s="115"/>
      <c r="I81" s="115"/>
      <c r="J81" s="115"/>
      <c r="K81" s="115"/>
      <c r="L81" s="115"/>
      <c r="M81" s="116"/>
    </row>
    <row r="82" spans="1:13" x14ac:dyDescent="0.2">
      <c r="A82" s="76" t="s">
        <v>44</v>
      </c>
      <c r="B82" s="77"/>
      <c r="C82" s="78"/>
      <c r="D82" s="77"/>
      <c r="E82" s="79"/>
      <c r="F82" s="77"/>
      <c r="G82" s="61" t="s">
        <v>45</v>
      </c>
      <c r="H82" s="80">
        <v>4</v>
      </c>
      <c r="I82" s="81"/>
      <c r="J82" s="82" t="s">
        <v>46</v>
      </c>
      <c r="K82" s="61">
        <f>COUNTIF(F23:F97,"ЗМС")</f>
        <v>0</v>
      </c>
      <c r="L82" s="82"/>
      <c r="M82" s="61"/>
    </row>
    <row r="83" spans="1:13" x14ac:dyDescent="0.2">
      <c r="A83" s="76" t="s">
        <v>47</v>
      </c>
      <c r="B83" s="77"/>
      <c r="C83" s="83"/>
      <c r="D83" s="77"/>
      <c r="E83" s="79"/>
      <c r="F83" s="77"/>
      <c r="G83" s="78" t="s">
        <v>48</v>
      </c>
      <c r="H83" s="80">
        <f>H84+H88</f>
        <v>22</v>
      </c>
      <c r="I83" s="81"/>
      <c r="J83" s="82" t="s">
        <v>49</v>
      </c>
      <c r="K83" s="61">
        <f>COUNTIF(F23:F97,"МСМК")</f>
        <v>0</v>
      </c>
      <c r="L83" s="82"/>
      <c r="M83" s="61"/>
    </row>
    <row r="84" spans="1:13" x14ac:dyDescent="0.2">
      <c r="A84" s="77"/>
      <c r="B84" s="77"/>
      <c r="C84" s="61"/>
      <c r="D84" s="77"/>
      <c r="E84" s="79"/>
      <c r="F84" s="77"/>
      <c r="G84" s="78" t="s">
        <v>50</v>
      </c>
      <c r="H84" s="80">
        <f>H85+H86+H87</f>
        <v>21</v>
      </c>
      <c r="I84" s="81"/>
      <c r="J84" s="82" t="s">
        <v>51</v>
      </c>
      <c r="K84" s="61">
        <f>COUNTIF(F23:F97,"МС")</f>
        <v>4</v>
      </c>
      <c r="L84" s="82"/>
      <c r="M84" s="61"/>
    </row>
    <row r="85" spans="1:13" x14ac:dyDescent="0.2">
      <c r="A85" s="77"/>
      <c r="B85" s="77"/>
      <c r="C85" s="61"/>
      <c r="D85" s="77"/>
      <c r="E85" s="79"/>
      <c r="F85" s="77"/>
      <c r="G85" s="78" t="s">
        <v>52</v>
      </c>
      <c r="H85" s="80">
        <f>COUNT(A23:A97)</f>
        <v>21</v>
      </c>
      <c r="I85" s="81"/>
      <c r="J85" s="82" t="s">
        <v>53</v>
      </c>
      <c r="K85" s="61">
        <f>COUNTIF(F23:F97,"КМС")</f>
        <v>14</v>
      </c>
      <c r="L85" s="82"/>
      <c r="M85" s="61"/>
    </row>
    <row r="86" spans="1:13" x14ac:dyDescent="0.2">
      <c r="A86" s="77"/>
      <c r="B86" s="77"/>
      <c r="C86" s="61"/>
      <c r="D86" s="77"/>
      <c r="E86" s="79"/>
      <c r="F86" s="77"/>
      <c r="G86" s="78" t="s">
        <v>54</v>
      </c>
      <c r="H86" s="80">
        <f>COUNTIF(A23:A97,"НФ")</f>
        <v>0</v>
      </c>
      <c r="I86" s="81"/>
      <c r="J86" s="82" t="s">
        <v>55</v>
      </c>
      <c r="K86" s="61">
        <f>COUNTIF(F23:F97,"1 СР")</f>
        <v>2</v>
      </c>
      <c r="L86" s="82"/>
      <c r="M86" s="61"/>
    </row>
    <row r="87" spans="1:13" x14ac:dyDescent="0.2">
      <c r="A87" s="77"/>
      <c r="B87" s="77"/>
      <c r="C87" s="77"/>
      <c r="D87" s="77"/>
      <c r="E87" s="79"/>
      <c r="F87" s="77"/>
      <c r="G87" s="78" t="s">
        <v>56</v>
      </c>
      <c r="H87" s="80">
        <f>COUNTIF(A23:A97,"ДСКВ")</f>
        <v>0</v>
      </c>
      <c r="I87" s="81"/>
      <c r="J87" s="84" t="s">
        <v>57</v>
      </c>
      <c r="K87" s="61">
        <f>COUNTIF(F23:F97,"2 СР")</f>
        <v>2</v>
      </c>
      <c r="L87" s="84"/>
      <c r="M87" s="61"/>
    </row>
    <row r="88" spans="1:13" x14ac:dyDescent="0.2">
      <c r="A88" s="77"/>
      <c r="B88" s="77"/>
      <c r="C88" s="77"/>
      <c r="D88" s="77"/>
      <c r="E88" s="79"/>
      <c r="F88" s="77"/>
      <c r="G88" s="78" t="s">
        <v>58</v>
      </c>
      <c r="H88" s="80">
        <f>COUNTIF(A23:A97,"НС")</f>
        <v>1</v>
      </c>
      <c r="I88" s="81"/>
      <c r="J88" s="84" t="s">
        <v>59</v>
      </c>
      <c r="K88" s="61">
        <f>COUNTIF(F23:F97,"3 СР")</f>
        <v>0</v>
      </c>
      <c r="L88" s="84"/>
      <c r="M88" s="61"/>
    </row>
    <row r="89" spans="1:13" x14ac:dyDescent="0.2">
      <c r="A89" s="85"/>
      <c r="B89" s="86"/>
      <c r="C89" s="86"/>
      <c r="D89" s="87"/>
      <c r="E89" s="88"/>
      <c r="F89" s="87"/>
      <c r="G89" s="87"/>
      <c r="H89" s="89"/>
      <c r="I89" s="89"/>
      <c r="J89" s="90"/>
      <c r="K89" s="91"/>
      <c r="L89" s="87"/>
      <c r="M89" s="92"/>
    </row>
    <row r="90" spans="1:13" ht="15.75" x14ac:dyDescent="0.2">
      <c r="A90" s="99" t="s">
        <v>60</v>
      </c>
      <c r="B90" s="100"/>
      <c r="C90" s="100"/>
      <c r="D90" s="100"/>
      <c r="E90" s="100" t="s">
        <v>61</v>
      </c>
      <c r="F90" s="100"/>
      <c r="G90" s="100"/>
      <c r="H90" s="100" t="s">
        <v>62</v>
      </c>
      <c r="I90" s="100"/>
      <c r="J90" s="100"/>
      <c r="K90" s="100" t="s">
        <v>63</v>
      </c>
      <c r="L90" s="100"/>
      <c r="M90" s="101"/>
    </row>
    <row r="91" spans="1:13" x14ac:dyDescent="0.2">
      <c r="A91" s="102"/>
      <c r="B91" s="103"/>
      <c r="C91" s="103"/>
      <c r="D91" s="103"/>
      <c r="E91" s="103"/>
      <c r="F91" s="104"/>
      <c r="G91" s="104"/>
      <c r="H91" s="104"/>
      <c r="I91" s="104"/>
      <c r="J91" s="104"/>
      <c r="K91" s="104"/>
      <c r="L91" s="104"/>
      <c r="M91" s="105"/>
    </row>
    <row r="92" spans="1:13" x14ac:dyDescent="0.2">
      <c r="A92" s="93"/>
      <c r="B92" s="86"/>
      <c r="C92" s="86"/>
      <c r="D92" s="86"/>
      <c r="E92" s="94"/>
      <c r="F92" s="86"/>
      <c r="G92" s="86"/>
      <c r="H92" s="89"/>
      <c r="I92" s="89"/>
      <c r="J92" s="89"/>
      <c r="K92" s="86"/>
      <c r="L92" s="86"/>
      <c r="M92" s="95"/>
    </row>
    <row r="93" spans="1:13" x14ac:dyDescent="0.2">
      <c r="A93" s="93"/>
      <c r="B93" s="86"/>
      <c r="C93" s="86"/>
      <c r="D93" s="86"/>
      <c r="E93" s="94"/>
      <c r="F93" s="86"/>
      <c r="G93" s="86"/>
      <c r="H93" s="89"/>
      <c r="I93" s="89"/>
      <c r="J93" s="89"/>
      <c r="K93" s="86"/>
      <c r="L93" s="86"/>
      <c r="M93" s="95"/>
    </row>
    <row r="94" spans="1:13" x14ac:dyDescent="0.2">
      <c r="A94" s="93"/>
      <c r="B94" s="86"/>
      <c r="C94" s="86"/>
      <c r="D94" s="86"/>
      <c r="E94" s="94"/>
      <c r="F94" s="86"/>
      <c r="G94" s="86"/>
      <c r="H94" s="89"/>
      <c r="I94" s="89"/>
      <c r="J94" s="89"/>
      <c r="K94" s="86"/>
      <c r="L94" s="86"/>
      <c r="M94" s="95"/>
    </row>
    <row r="95" spans="1:13" x14ac:dyDescent="0.2">
      <c r="A95" s="93"/>
      <c r="B95" s="86"/>
      <c r="C95" s="86"/>
      <c r="D95" s="86"/>
      <c r="E95" s="94"/>
      <c r="F95" s="86"/>
      <c r="G95" s="86"/>
      <c r="H95" s="89"/>
      <c r="I95" s="89"/>
      <c r="J95" s="90"/>
      <c r="K95" s="91"/>
      <c r="L95" s="87"/>
      <c r="M95" s="95"/>
    </row>
    <row r="96" spans="1:13" ht="13.5" thickBot="1" x14ac:dyDescent="0.25">
      <c r="A96" s="96" t="s">
        <v>2</v>
      </c>
      <c r="B96" s="97"/>
      <c r="C96" s="97"/>
      <c r="D96" s="97"/>
      <c r="E96" s="97" t="str">
        <f>G17</f>
        <v>Михайлова И.Н. (ВК, Санкт-Петербург)</v>
      </c>
      <c r="F96" s="97"/>
      <c r="G96" s="97"/>
      <c r="H96" s="97" t="str">
        <f>G18</f>
        <v>Валова А.С. (ВК, Санкт-Петербург)</v>
      </c>
      <c r="I96" s="97"/>
      <c r="J96" s="97"/>
      <c r="K96" s="97" t="str">
        <f>G19</f>
        <v>Соловьев Г.Н. (ВК, Санкт-Петербург)</v>
      </c>
      <c r="L96" s="97"/>
      <c r="M96" s="98"/>
    </row>
    <row r="97" ht="13.5" thickTop="1" x14ac:dyDescent="0.2"/>
  </sheetData>
  <autoFilter ref="B21:K44">
    <sortState ref="B24:K44">
      <sortCondition ref="J21:J44"/>
    </sortState>
  </autoFilter>
  <mergeCells count="44">
    <mergeCell ref="A6:M6"/>
    <mergeCell ref="A1:M1"/>
    <mergeCell ref="A2:M2"/>
    <mergeCell ref="A3:M3"/>
    <mergeCell ref="A4:M4"/>
    <mergeCell ref="A5:M5"/>
    <mergeCell ref="H17:M17"/>
    <mergeCell ref="A7:M7"/>
    <mergeCell ref="A8:M8"/>
    <mergeCell ref="A9:M9"/>
    <mergeCell ref="A10:M10"/>
    <mergeCell ref="A11:M11"/>
    <mergeCell ref="A12:M12"/>
    <mergeCell ref="A13:D13"/>
    <mergeCell ref="A14:D14"/>
    <mergeCell ref="A15:G15"/>
    <mergeCell ref="H15:M15"/>
    <mergeCell ref="H16:M16"/>
    <mergeCell ref="H18:M18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81:D81"/>
    <mergeCell ref="G81:M81"/>
    <mergeCell ref="A96:D96"/>
    <mergeCell ref="E96:G96"/>
    <mergeCell ref="H96:J96"/>
    <mergeCell ref="K96:M96"/>
    <mergeCell ref="A90:D90"/>
    <mergeCell ref="E90:G90"/>
    <mergeCell ref="H90:J90"/>
    <mergeCell ref="K90:M90"/>
    <mergeCell ref="A91:E91"/>
    <mergeCell ref="F91:M91"/>
  </mergeCells>
  <conditionalFormatting sqref="G85:G88">
    <cfRule type="duplicateValues" dxfId="0" priority="1"/>
  </conditionalFormatting>
  <pageMargins left="0.23622047244094488" right="0.23622047244094488" top="0.74803149606299213" bottom="0.74803149606299213" header="0.31496062992125984" footer="0.31496062992125984"/>
  <pageSetup paperSize="9"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Гит 500 м юниорки 17-18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2023-06-12T12:42:42Z</dcterms:created>
  <dcterms:modified xsi:type="dcterms:W3CDTF">2023-06-12T12:47:55Z</dcterms:modified>
</cp:coreProperties>
</file>