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гонка'!$A$1:$L$68</definedName>
  </definedNames>
  <calcPr calcId="152511"/>
</workbook>
</file>

<file path=xl/calcChain.xml><?xml version="1.0" encoding="utf-8"?>
<calcChain xmlns="http://schemas.openxmlformats.org/spreadsheetml/2006/main">
  <c r="L60" i="102" l="1"/>
  <c r="L59" i="102"/>
  <c r="L58" i="102"/>
  <c r="L57" i="102"/>
  <c r="L56" i="102"/>
  <c r="L55" i="102"/>
  <c r="L54" i="102"/>
  <c r="L53" i="102"/>
  <c r="G24" i="102"/>
  <c r="G26" i="102"/>
  <c r="G28" i="102"/>
  <c r="G30" i="102"/>
  <c r="G32" i="102"/>
  <c r="G34" i="102"/>
  <c r="G36" i="102"/>
  <c r="G38" i="102"/>
  <c r="G40" i="102"/>
  <c r="G42" i="102"/>
  <c r="G44" i="102"/>
  <c r="G46" i="102"/>
  <c r="G48" i="102"/>
  <c r="G50" i="102"/>
  <c r="H48" i="102"/>
  <c r="A48" i="102"/>
  <c r="J47" i="102"/>
  <c r="J48" i="102" s="1"/>
  <c r="I47" i="102"/>
  <c r="I48" i="102" s="1"/>
  <c r="H46" i="102"/>
  <c r="A46" i="102"/>
  <c r="J45" i="102"/>
  <c r="J46" i="102" s="1"/>
  <c r="I45" i="102"/>
  <c r="I46" i="102" s="1"/>
  <c r="H44" i="102"/>
  <c r="A44" i="102"/>
  <c r="J43" i="102"/>
  <c r="J44" i="102" s="1"/>
  <c r="I43" i="102"/>
  <c r="I44" i="102" s="1"/>
  <c r="H42" i="102"/>
  <c r="A42" i="102"/>
  <c r="J41" i="102"/>
  <c r="J42" i="102" s="1"/>
  <c r="I41" i="102"/>
  <c r="I42" i="102" s="1"/>
  <c r="H40" i="102"/>
  <c r="A40" i="102"/>
  <c r="J39" i="102"/>
  <c r="J40" i="102" s="1"/>
  <c r="I39" i="102"/>
  <c r="I40" i="102" s="1"/>
  <c r="H38" i="102"/>
  <c r="A38" i="102"/>
  <c r="J37" i="102"/>
  <c r="J38" i="102" s="1"/>
  <c r="I37" i="102"/>
  <c r="I38" i="102" s="1"/>
  <c r="H36" i="102"/>
  <c r="A36" i="102"/>
  <c r="J35" i="102"/>
  <c r="J36" i="102" s="1"/>
  <c r="I35" i="102"/>
  <c r="I36" i="102" s="1"/>
  <c r="H34" i="102"/>
  <c r="A34" i="102"/>
  <c r="J33" i="102"/>
  <c r="J34" i="102" s="1"/>
  <c r="I33" i="102"/>
  <c r="I34" i="102" s="1"/>
  <c r="H32" i="102"/>
  <c r="A32" i="102"/>
  <c r="J31" i="102"/>
  <c r="J32" i="102" s="1"/>
  <c r="I31" i="102"/>
  <c r="I32" i="102" s="1"/>
  <c r="H30" i="102"/>
  <c r="A30" i="102"/>
  <c r="J29" i="102"/>
  <c r="J30" i="102" s="1"/>
  <c r="I29" i="102"/>
  <c r="I30" i="102" s="1"/>
  <c r="J68" i="102" l="1"/>
  <c r="E68" i="102"/>
  <c r="I25" i="102" l="1"/>
  <c r="I26" i="102" s="1"/>
  <c r="J25" i="102"/>
  <c r="A50" i="102" l="1"/>
  <c r="H50" i="102"/>
  <c r="J49" i="102"/>
  <c r="I49" i="102"/>
  <c r="A28" i="102"/>
  <c r="H28" i="102"/>
  <c r="I27" i="102"/>
  <c r="J27" i="102"/>
  <c r="J28" i="102" s="1"/>
  <c r="H26" i="102"/>
  <c r="A26" i="102"/>
  <c r="H24" i="102"/>
  <c r="A24" i="102"/>
  <c r="J26" i="102"/>
  <c r="J23" i="102"/>
  <c r="J24" i="102" s="1"/>
  <c r="I28" i="102" l="1"/>
  <c r="I50" i="102"/>
  <c r="J50" i="102"/>
</calcChain>
</file>

<file path=xl/sharedStrings.xml><?xml version="1.0" encoding="utf-8"?>
<sst xmlns="http://schemas.openxmlformats.org/spreadsheetml/2006/main" count="159" uniqueCount="102">
  <si>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</si>
  <si>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</si>
  <si>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</si>
  <si>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</si>
  <si>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</si>
  <si>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</si>
  <si>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</si>
  <si>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</si>
  <si>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</si>
  <si>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</si>
  <si>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</si>
  <si>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</si>
  <si>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</si>
  <si>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</si>
  <si>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</si>
  <si>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</si>
  <si>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</si>
  <si>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</si>
  <si>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</si>
  <si>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</si>
  <si>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</si>
  <si>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</si>
  <si>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</si>
  <si>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</si>
  <si>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</si>
  <si>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</si>
  <si>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</si>
  <si>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</si>
  <si>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</si>
  <si>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</si>
  <si>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</si>
  <si>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</si>
  <si>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</si>
  <si>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</si>
  <si>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</si>
  <si>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</si>
  <si>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</si>
  <si>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</si>
  <si>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 xml:space="preserve">НАЧАЛО ГОНКИ: 11ч 00м </t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</si>
  <si>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</si>
  <si>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</si>
  <si>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</si>
  <si>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</si>
  <si>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</si>
  <si>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</si>
  <si>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</si>
  <si>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</si>
  <si>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</si>
  <si>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</si>
  <si>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t>Министерство спорта Иркутской области</t>
  </si>
  <si>
    <t>Федерация велосипедного спорта Иркутской области</t>
  </si>
  <si>
    <t>МЕЖРЕГИОНАЛЬНЫЕ СОРЕВНОВАНИЯ</t>
  </si>
  <si>
    <t>МЕСТО ПРОВЕДЕНИЯ: г. Ангарск</t>
  </si>
  <si>
    <t>ДАТА ПРОВЕДЕНИЯ: 07 мая 2021 года</t>
  </si>
  <si>
    <t>№ ВРВС: 0080681811Я</t>
  </si>
  <si>
    <t>№ ЕКП 2021: 33285</t>
  </si>
  <si>
    <t>НАЗВАНИЕ ТРАССЫ / РЕГ. НОМЕР: Трасса Р-255 Сибирь 1846 км</t>
  </si>
  <si>
    <t>МАКСИМАЛЬНЫЙ ПЕРЕПАД (HD) (м): 60</t>
  </si>
  <si>
    <t>СУММА ПОЛОЖИТЕЛЬНЫХ ПЕРЕПАДОВ ВЫСОТЫ НА ДИСТАНЦИИ (ТС) (м): 188</t>
  </si>
  <si>
    <t>БУРМИСТРОВ В.Ю. (ВК, г. Шелехов)</t>
  </si>
  <si>
    <t>ПУСТЫНСКИЙ А.Л. (1к., г. Усолье-Сибирское)</t>
  </si>
  <si>
    <t>СТАРОДУБЦЕВ А.Ю. (ВК, г. Хабаровск)</t>
  </si>
  <si>
    <t>Иркутская область</t>
  </si>
  <si>
    <t>Влажность: 50%</t>
  </si>
  <si>
    <t>Осадки: ясно</t>
  </si>
  <si>
    <t>Ветер: 6,0 км/ч (с/з)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</si>
  <si>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46м</t>
    </r>
  </si>
  <si>
    <t>1 сп.юн.р.</t>
  </si>
  <si>
    <t>Республика Бурятия</t>
  </si>
  <si>
    <t>ЧЕМПИОНАТ СИБИРСКОГО ФЕДЕРАЛЬНОГО ОКРУГА</t>
  </si>
  <si>
    <t>Мужчины</t>
  </si>
  <si>
    <t>Температура: +3/+7</t>
  </si>
  <si>
    <t>МАКСИМОВ Денис</t>
  </si>
  <si>
    <t>ПЕТРУЧЕНЯ Кирилл</t>
  </si>
  <si>
    <t>БОЙНОВ Дмитрий</t>
  </si>
  <si>
    <t>ПЕРЛОВ Александр</t>
  </si>
  <si>
    <t>ИВАНОВ Игорь</t>
  </si>
  <si>
    <t>ИВАНОВ Марк</t>
  </si>
  <si>
    <t>ВИТМАНОВСКИЙ Евгений</t>
  </si>
  <si>
    <t>САЛЮКОВ Константин</t>
  </si>
  <si>
    <t>МИНИН Сергей</t>
  </si>
  <si>
    <t>ГУЩИН Роман</t>
  </si>
  <si>
    <t>КУПЦОВ Алексей</t>
  </si>
  <si>
    <t>ЦЫРЕНОВ Сергей</t>
  </si>
  <si>
    <t>ТРАПЕЗНИКОВ Александр</t>
  </si>
  <si>
    <t>ЧИРКО Илья</t>
  </si>
  <si>
    <t>СОКОЛЬНИКОВ Алексей</t>
  </si>
  <si>
    <t>АЗИЗОВ Саидакбар</t>
  </si>
  <si>
    <t>СИЗИКОВ Дмитрий</t>
  </si>
  <si>
    <t>ФИЛИППОВ Михаил</t>
  </si>
  <si>
    <t>КОЛБАСОВ Денис</t>
  </si>
  <si>
    <t>САУТНЕР Олег</t>
  </si>
  <si>
    <t>КОЗЛОВ Кирилл</t>
  </si>
  <si>
    <t>ПЛЕШКОВ Анатолий</t>
  </si>
  <si>
    <t>ПОПОВ Игорь</t>
  </si>
  <si>
    <t>ШОРНИКОВ Сергей</t>
  </si>
  <si>
    <t>ИВАНЮК Николай</t>
  </si>
  <si>
    <t>ИЗМАЙЛОВ Александр</t>
  </si>
  <si>
    <t>ТИМОФЕЕВ Алексей</t>
  </si>
  <si>
    <t>УЛИТИН Александр</t>
  </si>
  <si>
    <t>Приморский край</t>
  </si>
  <si>
    <t>25 км 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</si>
</sst>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9" fillId="0" borderId="0" xfId="7" applyFont="1" applyAlignment="1">
      <alignment vertical="center" wrapText="1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14" fontId="12" fillId="0" borderId="1" xfId="2" applyNumberFormat="1" applyFont="1" applyBorder="1" applyAlignment="1">
      <alignment vertical="center"/>
    </xf>
    <xf numFmtId="0" fontId="13" fillId="0" borderId="1" xfId="2" applyFont="1" applyBorder="1" applyAlignment="1">
      <alignment horizontal="right" vertical="center"/>
    </xf>
    <xf numFmtId="0" fontId="13" fillId="0" borderId="2" xfId="2" applyFont="1" applyBorder="1" applyAlignment="1">
      <alignment horizontal="right" vertical="center"/>
    </xf>
    <xf numFmtId="14" fontId="12" fillId="0" borderId="3" xfId="2" applyNumberFormat="1" applyFont="1" applyBorder="1" applyAlignment="1">
      <alignment vertical="center"/>
    </xf>
    <xf numFmtId="0" fontId="13" fillId="0" borderId="3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5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7" xfId="2" applyFont="1" applyBorder="1" applyAlignment="1">
      <alignment vertical="center"/>
    </xf>
    <xf numFmtId="14" fontId="10" fillId="0" borderId="7" xfId="2" applyNumberFormat="1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6" fillId="0" borderId="0" xfId="2" applyFont="1" applyAlignment="1">
      <alignment vertical="center"/>
    </xf>
    <xf numFmtId="14" fontId="10" fillId="0" borderId="0" xfId="2" applyNumberFormat="1" applyFont="1" applyAlignment="1">
      <alignment vertical="center"/>
    </xf>
    <xf numFmtId="164" fontId="15" fillId="0" borderId="0" xfId="2" applyNumberFormat="1" applyFont="1" applyAlignment="1">
      <alignment horizontal="center" vertical="center" wrapText="1"/>
    </xf>
    <xf numFmtId="14" fontId="10" fillId="0" borderId="0" xfId="2" applyNumberFormat="1" applyFont="1" applyAlignment="1">
      <alignment horizontal="center" vertical="center"/>
    </xf>
    <xf numFmtId="0" fontId="17" fillId="0" borderId="0" xfId="2" applyFont="1" applyAlignment="1">
      <alignment vertical="center"/>
    </xf>
    <xf numFmtId="165" fontId="14" fillId="0" borderId="1" xfId="2" applyNumberFormat="1" applyFont="1" applyBorder="1" applyAlignment="1">
      <alignment horizontal="center" vertical="center"/>
    </xf>
    <xf numFmtId="2" fontId="12" fillId="0" borderId="1" xfId="2" applyNumberFormat="1" applyFont="1" applyBorder="1" applyAlignment="1">
      <alignment vertical="center"/>
    </xf>
    <xf numFmtId="165" fontId="14" fillId="0" borderId="3" xfId="2" applyNumberFormat="1" applyFont="1" applyBorder="1" applyAlignment="1">
      <alignment horizontal="center" vertical="center"/>
    </xf>
    <xf numFmtId="2" fontId="12" fillId="0" borderId="3" xfId="2" applyNumberFormat="1" applyFont="1" applyBorder="1" applyAlignment="1">
      <alignment vertical="center"/>
    </xf>
    <xf numFmtId="0" fontId="14" fillId="0" borderId="9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14" fontId="12" fillId="0" borderId="5" xfId="2" applyNumberFormat="1" applyFont="1" applyBorder="1" applyAlignment="1">
      <alignment horizontal="right" vertical="center"/>
    </xf>
    <xf numFmtId="0" fontId="10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165" fontId="18" fillId="0" borderId="7" xfId="2" applyNumberFormat="1" applyFont="1" applyBorder="1" applyAlignment="1">
      <alignment vertical="center"/>
    </xf>
    <xf numFmtId="2" fontId="10" fillId="0" borderId="7" xfId="2" applyNumberFormat="1" applyFont="1" applyBorder="1" applyAlignment="1">
      <alignment vertic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justify"/>
    </xf>
    <xf numFmtId="14" fontId="15" fillId="0" borderId="0" xfId="2" applyNumberFormat="1" applyFont="1" applyAlignment="1">
      <alignment horizontal="center" vertical="center" wrapText="1"/>
    </xf>
    <xf numFmtId="165" fontId="13" fillId="0" borderId="0" xfId="2" applyNumberFormat="1" applyFont="1" applyAlignment="1">
      <alignment vertical="center" wrapText="1"/>
    </xf>
    <xf numFmtId="0" fontId="15" fillId="0" borderId="0" xfId="2" applyFont="1" applyAlignment="1">
      <alignment vertical="center" wrapText="1"/>
    </xf>
    <xf numFmtId="2" fontId="15" fillId="0" borderId="0" xfId="2" applyNumberFormat="1" applyFont="1" applyAlignment="1">
      <alignment vertical="center" wrapText="1"/>
    </xf>
    <xf numFmtId="0" fontId="10" fillId="0" borderId="10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2" fontId="10" fillId="0" borderId="11" xfId="2" applyNumberFormat="1" applyFont="1" applyBorder="1" applyAlignment="1">
      <alignment vertical="center"/>
    </xf>
    <xf numFmtId="49" fontId="10" fillId="0" borderId="10" xfId="2" applyNumberFormat="1" applyFont="1" applyBorder="1" applyAlignment="1">
      <alignment horizontal="left" vertical="center"/>
    </xf>
    <xf numFmtId="165" fontId="1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2" fontId="10" fillId="0" borderId="12" xfId="2" applyNumberFormat="1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49" fontId="10" fillId="0" borderId="3" xfId="2" applyNumberFormat="1" applyFont="1" applyBorder="1" applyAlignment="1">
      <alignment vertical="center"/>
    </xf>
    <xf numFmtId="2" fontId="10" fillId="0" borderId="13" xfId="2" applyNumberFormat="1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2" fontId="10" fillId="0" borderId="0" xfId="2" applyNumberFormat="1" applyFont="1" applyAlignment="1">
      <alignment vertical="center"/>
    </xf>
    <xf numFmtId="0" fontId="10" fillId="0" borderId="15" xfId="2" applyFont="1" applyBorder="1" applyAlignment="1">
      <alignment vertical="center"/>
    </xf>
    <xf numFmtId="165" fontId="18" fillId="0" borderId="0" xfId="2" applyNumberFormat="1" applyFont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2" xfId="2" applyFont="1" applyBorder="1" applyAlignment="1">
      <alignment vertical="center"/>
    </xf>
    <xf numFmtId="0" fontId="16" fillId="0" borderId="0" xfId="2" applyFont="1" applyAlignment="1">
      <alignment horizontal="right" vertical="center"/>
    </xf>
    <xf numFmtId="14" fontId="10" fillId="0" borderId="5" xfId="2" applyNumberFormat="1" applyFont="1" applyBorder="1" applyAlignment="1">
      <alignment vertical="center"/>
    </xf>
    <xf numFmtId="165" fontId="10" fillId="0" borderId="16" xfId="2" applyNumberFormat="1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left" vertical="center" wrapText="1"/>
    </xf>
    <xf numFmtId="164" fontId="10" fillId="0" borderId="17" xfId="2" applyNumberFormat="1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/>
    </xf>
    <xf numFmtId="165" fontId="10" fillId="0" borderId="17" xfId="2" applyNumberFormat="1" applyFont="1" applyBorder="1" applyAlignment="1">
      <alignment horizontal="center" vertical="center"/>
    </xf>
    <xf numFmtId="2" fontId="10" fillId="0" borderId="17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19" xfId="2" applyFont="1" applyBorder="1" applyAlignment="1">
      <alignment horizontal="left" vertical="center" wrapText="1"/>
    </xf>
    <xf numFmtId="164" fontId="10" fillId="0" borderId="19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/>
    </xf>
    <xf numFmtId="0" fontId="16" fillId="0" borderId="20" xfId="2" applyFont="1" applyBorder="1" applyAlignment="1">
      <alignment horizontal="right" vertical="center"/>
    </xf>
    <xf numFmtId="0" fontId="10" fillId="0" borderId="9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165" fontId="16" fillId="0" borderId="10" xfId="2" applyNumberFormat="1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164" fontId="10" fillId="0" borderId="22" xfId="2" applyNumberFormat="1" applyFont="1" applyBorder="1" applyAlignment="1">
      <alignment horizontal="center" vertical="center" wrapText="1"/>
    </xf>
    <xf numFmtId="0" fontId="10" fillId="0" borderId="23" xfId="2" applyFont="1" applyBorder="1" applyAlignment="1">
      <alignment vertical="center"/>
    </xf>
    <xf numFmtId="0" fontId="10" fillId="0" borderId="1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left" vertical="center" wrapText="1"/>
    </xf>
    <xf numFmtId="164" fontId="10" fillId="0" borderId="16" xfId="2" applyNumberFormat="1" applyFont="1" applyBorder="1" applyAlignment="1">
      <alignment horizontal="center" vertical="center" wrapText="1"/>
    </xf>
    <xf numFmtId="0" fontId="10" fillId="0" borderId="18" xfId="2" applyFont="1" applyBorder="1" applyAlignment="1">
      <alignment horizontal="left" vertical="center" wrapText="1"/>
    </xf>
    <xf numFmtId="164" fontId="10" fillId="0" borderId="18" xfId="2" applyNumberFormat="1" applyFont="1" applyBorder="1" applyAlignment="1">
      <alignment horizontal="center" vertical="center" wrapText="1"/>
    </xf>
    <xf numFmtId="165" fontId="19" fillId="0" borderId="18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2" fontId="20" fillId="0" borderId="17" xfId="2" applyNumberFormat="1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164" fontId="20" fillId="0" borderId="22" xfId="2" applyNumberFormat="1" applyFont="1" applyBorder="1" applyAlignment="1">
      <alignment horizontal="center" vertical="center" wrapText="1"/>
    </xf>
    <xf numFmtId="0" fontId="10" fillId="0" borderId="22" xfId="2" applyFont="1" applyBorder="1" applyAlignment="1">
      <alignment horizontal="left" vertical="center" wrapText="1"/>
    </xf>
    <xf numFmtId="165" fontId="19" fillId="0" borderId="25" xfId="2" applyNumberFormat="1" applyFont="1" applyBorder="1" applyAlignment="1">
      <alignment horizontal="center" vertical="center"/>
    </xf>
    <xf numFmtId="2" fontId="20" fillId="0" borderId="25" xfId="2" applyNumberFormat="1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/>
    </xf>
    <xf numFmtId="49" fontId="10" fillId="0" borderId="12" xfId="2" applyNumberFormat="1" applyFont="1" applyBorder="1" applyAlignment="1">
      <alignment horizontal="left" vertical="center"/>
    </xf>
    <xf numFmtId="49" fontId="10" fillId="0" borderId="13" xfId="2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8" fillId="0" borderId="27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19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left" vertical="center" wrapText="1"/>
    </xf>
    <xf numFmtId="164" fontId="10" fillId="0" borderId="38" xfId="2" applyNumberFormat="1" applyFont="1" applyBorder="1" applyAlignment="1">
      <alignment horizontal="center" vertical="center" wrapText="1"/>
    </xf>
    <xf numFmtId="0" fontId="10" fillId="0" borderId="37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 wrapText="1"/>
    </xf>
    <xf numFmtId="1" fontId="18" fillId="0" borderId="21" xfId="2" applyNumberFormat="1" applyFont="1" applyBorder="1" applyAlignment="1">
      <alignment horizontal="right" vertical="center"/>
    </xf>
    <xf numFmtId="0" fontId="18" fillId="0" borderId="21" xfId="2" applyNumberFormat="1" applyFont="1" applyBorder="1" applyAlignment="1">
      <alignment horizontal="right" vertical="center"/>
    </xf>
    <xf numFmtId="0" fontId="10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6" fontId="10" fillId="0" borderId="40" xfId="2" applyNumberFormat="1" applyFont="1" applyBorder="1" applyAlignment="1">
      <alignment horizontal="center" vertical="center"/>
    </xf>
    <xf numFmtId="166" fontId="20" fillId="0" borderId="18" xfId="2" applyNumberFormat="1" applyFont="1" applyBorder="1" applyAlignment="1">
      <alignment horizontal="center" vertical="center"/>
    </xf>
    <xf numFmtId="166" fontId="20" fillId="0" borderId="19" xfId="2" applyNumberFormat="1" applyFont="1" applyBorder="1" applyAlignment="1">
      <alignment horizontal="center" vertical="center"/>
    </xf>
    <xf numFmtId="166" fontId="10" fillId="0" borderId="17" xfId="2" applyNumberFormat="1" applyFont="1" applyBorder="1" applyAlignment="1">
      <alignment horizontal="center" vertical="center"/>
    </xf>
    <xf numFmtId="166" fontId="20" fillId="0" borderId="25" xfId="2" applyNumberFormat="1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14" fontId="21" fillId="0" borderId="0" xfId="2" applyNumberFormat="1" applyFont="1" applyAlignment="1">
      <alignment vertical="center"/>
    </xf>
    <xf numFmtId="165" fontId="22" fillId="0" borderId="0" xfId="2" applyNumberFormat="1" applyFont="1" applyAlignment="1">
      <alignment vertical="center"/>
    </xf>
    <xf numFmtId="2" fontId="21" fillId="0" borderId="0" xfId="2" applyNumberFormat="1" applyFont="1" applyAlignment="1">
      <alignment vertical="center"/>
    </xf>
    <xf numFmtId="0" fontId="14" fillId="2" borderId="45" xfId="2" applyFont="1" applyFill="1" applyBorder="1" applyAlignment="1">
      <alignment vertical="center"/>
    </xf>
    <xf numFmtId="2" fontId="20" fillId="0" borderId="26" xfId="2" applyNumberFormat="1" applyFont="1" applyBorder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164" fontId="20" fillId="0" borderId="38" xfId="2" applyNumberFormat="1" applyFont="1" applyBorder="1" applyAlignment="1">
      <alignment horizontal="center" vertical="center" wrapText="1"/>
    </xf>
    <xf numFmtId="165" fontId="19" fillId="0" borderId="37" xfId="2" applyNumberFormat="1" applyFont="1" applyBorder="1" applyAlignment="1">
      <alignment horizontal="center" vertical="center"/>
    </xf>
    <xf numFmtId="166" fontId="20" fillId="0" borderId="37" xfId="2" applyNumberFormat="1" applyFont="1" applyBorder="1" applyAlignment="1">
      <alignment horizontal="center" vertical="center"/>
    </xf>
    <xf numFmtId="2" fontId="20" fillId="0" borderId="37" xfId="2" applyNumberFormat="1" applyFont="1" applyBorder="1" applyAlignment="1">
      <alignment horizontal="center" vertical="center"/>
    </xf>
    <xf numFmtId="14" fontId="24" fillId="0" borderId="16" xfId="9" applyNumberFormat="1" applyFont="1" applyBorder="1" applyAlignment="1">
      <alignment horizontal="center" vertical="center"/>
    </xf>
    <xf numFmtId="14" fontId="24" fillId="0" borderId="19" xfId="9" applyNumberFormat="1" applyFont="1" applyBorder="1" applyAlignment="1">
      <alignment horizontal="center" vertical="center"/>
    </xf>
    <xf numFmtId="14" fontId="24" fillId="0" borderId="37" xfId="9" applyNumberFormat="1" applyFont="1" applyBorder="1" applyAlignment="1">
      <alignment horizontal="center" vertical="center"/>
    </xf>
    <xf numFmtId="0" fontId="14" fillId="2" borderId="44" xfId="2" applyFont="1" applyFill="1" applyBorder="1" applyAlignment="1">
      <alignment horizontal="center" vertical="center"/>
    </xf>
    <xf numFmtId="0" fontId="14" fillId="2" borderId="45" xfId="2" applyFont="1" applyFill="1" applyBorder="1" applyAlignment="1">
      <alignment horizontal="center" vertical="center"/>
    </xf>
    <xf numFmtId="0" fontId="15" fillId="0" borderId="46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4" fillId="2" borderId="52" xfId="2" applyFont="1" applyFill="1" applyBorder="1" applyAlignment="1">
      <alignment horizontal="center" vertical="center"/>
    </xf>
    <xf numFmtId="14" fontId="15" fillId="0" borderId="23" xfId="2" applyNumberFormat="1" applyFont="1" applyBorder="1" applyAlignment="1">
      <alignment horizontal="center" vertical="center"/>
    </xf>
    <xf numFmtId="0" fontId="15" fillId="0" borderId="47" xfId="2" applyFont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0" fontId="10" fillId="0" borderId="9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0" fillId="0" borderId="21" xfId="2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9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165" fontId="14" fillId="2" borderId="10" xfId="2" applyNumberFormat="1" applyFont="1" applyFill="1" applyBorder="1" applyAlignment="1">
      <alignment horizontal="center" vertical="center"/>
    </xf>
    <xf numFmtId="165" fontId="14" fillId="2" borderId="5" xfId="2" applyNumberFormat="1" applyFont="1" applyFill="1" applyBorder="1" applyAlignment="1">
      <alignment horizontal="center" vertical="center"/>
    </xf>
    <xf numFmtId="165" fontId="14" fillId="2" borderId="20" xfId="2" applyNumberFormat="1" applyFont="1" applyFill="1" applyBorder="1" applyAlignment="1">
      <alignment horizontal="center" vertical="center"/>
    </xf>
    <xf numFmtId="0" fontId="22" fillId="0" borderId="48" xfId="2" applyFont="1" applyBorder="1" applyAlignment="1">
      <alignment horizontal="center" vertical="center"/>
    </xf>
    <xf numFmtId="0" fontId="22" fillId="0" borderId="49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/>
    </xf>
    <xf numFmtId="0" fontId="22" fillId="0" borderId="51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4" fillId="0" borderId="41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21" xfId="2" applyFont="1" applyFill="1" applyBorder="1" applyAlignment="1">
      <alignment horizontal="center" vertical="center"/>
    </xf>
    <xf numFmtId="165" fontId="16" fillId="0" borderId="10" xfId="2" applyNumberFormat="1" applyFont="1" applyBorder="1" applyAlignment="1">
      <alignment horizontal="left" vertical="center"/>
    </xf>
    <xf numFmtId="165" fontId="16" fillId="0" borderId="5" xfId="2" applyNumberFormat="1" applyFont="1" applyBorder="1" applyAlignment="1">
      <alignment horizontal="left" vertical="center"/>
    </xf>
    <xf numFmtId="165" fontId="16" fillId="0" borderId="20" xfId="2" applyNumberFormat="1" applyFont="1" applyBorder="1" applyAlignment="1">
      <alignment horizontal="left" vertical="center"/>
    </xf>
    <xf numFmtId="0" fontId="18" fillId="2" borderId="42" xfId="8" applyFont="1" applyFill="1" applyBorder="1" applyAlignment="1">
      <alignment horizontal="center" vertical="center" wrapText="1"/>
    </xf>
    <xf numFmtId="0" fontId="18" fillId="2" borderId="43" xfId="8" applyFont="1" applyFill="1" applyBorder="1" applyAlignment="1">
      <alignment horizontal="center" vertical="center" wrapText="1"/>
    </xf>
    <xf numFmtId="2" fontId="18" fillId="2" borderId="42" xfId="8" applyNumberFormat="1" applyFont="1" applyFill="1" applyBorder="1" applyAlignment="1">
      <alignment horizontal="center" vertical="center" wrapText="1"/>
    </xf>
    <xf numFmtId="2" fontId="18" fillId="2" borderId="43" xfId="8" applyNumberFormat="1" applyFont="1" applyFill="1" applyBorder="1" applyAlignment="1">
      <alignment horizontal="center" vertical="center" wrapText="1"/>
    </xf>
    <xf numFmtId="0" fontId="18" fillId="2" borderId="42" xfId="2" applyFont="1" applyFill="1" applyBorder="1" applyAlignment="1">
      <alignment horizontal="center" vertical="center" wrapText="1"/>
    </xf>
    <xf numFmtId="0" fontId="18" fillId="2" borderId="43" xfId="2" applyFont="1" applyFill="1" applyBorder="1" applyAlignment="1">
      <alignment horizontal="center" vertical="center" wrapText="1"/>
    </xf>
    <xf numFmtId="0" fontId="18" fillId="2" borderId="55" xfId="2" applyFont="1" applyFill="1" applyBorder="1" applyAlignment="1">
      <alignment horizontal="center" vertical="center" wrapText="1"/>
    </xf>
    <xf numFmtId="0" fontId="18" fillId="2" borderId="56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14" fontId="18" fillId="2" borderId="42" xfId="8" applyNumberFormat="1" applyFont="1" applyFill="1" applyBorder="1" applyAlignment="1">
      <alignment horizontal="center" vertical="center" wrapText="1"/>
    </xf>
    <xf numFmtId="14" fontId="18" fillId="2" borderId="43" xfId="8" applyNumberFormat="1" applyFont="1" applyFill="1" applyBorder="1" applyAlignment="1">
      <alignment horizontal="center" vertical="center" wrapText="1"/>
    </xf>
    <xf numFmtId="0" fontId="23" fillId="0" borderId="4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14" fillId="0" borderId="57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8" fillId="2" borderId="58" xfId="8" applyFont="1" applyFill="1" applyBorder="1" applyAlignment="1">
      <alignment horizontal="center" vertical="center" wrapText="1"/>
    </xf>
    <xf numFmtId="0" fontId="18" fillId="2" borderId="59" xfId="8" applyFont="1" applyFill="1" applyBorder="1" applyAlignment="1">
      <alignment horizontal="center" vertical="center" wrapText="1"/>
    </xf>
    <xf numFmtId="0" fontId="18" fillId="2" borderId="60" xfId="2" applyFont="1" applyFill="1" applyBorder="1" applyAlignment="1">
      <alignment horizontal="center" vertical="center"/>
    </xf>
    <xf numFmtId="0" fontId="18" fillId="2" borderId="61" xfId="2" applyFont="1" applyFill="1" applyBorder="1" applyAlignment="1">
      <alignment horizontal="center" vertical="center"/>
    </xf>
    <xf numFmtId="0" fontId="18" fillId="2" borderId="53" xfId="8" applyFont="1" applyFill="1" applyBorder="1" applyAlignment="1">
      <alignment horizontal="center" vertical="center" wrapText="1"/>
    </xf>
    <xf numFmtId="0" fontId="18" fillId="2" borderId="54" xfId="8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9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142874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07218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40482</xdr:rowOff>
    </xdr:from>
    <xdr:to>
      <xdr:col>2</xdr:col>
      <xdr:colOff>809625</xdr:colOff>
      <xdr:row>2</xdr:row>
      <xdr:rowOff>183357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4" y="40482"/>
          <a:ext cx="1047750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444500</xdr:colOff>
      <xdr:row>0</xdr:row>
      <xdr:rowOff>31750</xdr:rowOff>
    </xdr:from>
    <xdr:to>
      <xdr:col>11</xdr:col>
      <xdr:colOff>1118711</xdr:colOff>
      <xdr:row>3</xdr:row>
      <xdr:rowOff>7614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64875" y="31750"/>
          <a:ext cx="674211" cy="78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72"/>
  <sheetViews>
    <sheetView tabSelected="1" view="pageBreakPreview" topLeftCell="A12" zoomScale="60" zoomScaleNormal="70" zoomScalePageLayoutView="50" workbookViewId="0">
      <selection activeCell="K37" sqref="K37"/>
    </sheetView>
  </sheetViews>
  <sheetFormatPr defaultRowHeight="12.75" x14ac:dyDescent="0.2"/>
  <cols>
    <col min="1" max="1" width="7" style="2" customWidth="1"/>
    <col min="2" max="2" width="7.85546875" style="55" customWidth="1"/>
    <col min="3" max="3" width="14.7109375" style="55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4" customWidth="1"/>
    <col min="9" max="9" width="16.5703125" style="2" customWidth="1"/>
    <col min="10" max="10" width="11.5703125" style="51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27" ht="21.75" customHeight="1" x14ac:dyDescent="0.2">
      <c r="A2" s="195" t="s">
        <v>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27" ht="21.75" customHeight="1" x14ac:dyDescent="0.2">
      <c r="A3" s="195" t="s">
        <v>10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27" ht="21.75" customHeight="1" x14ac:dyDescent="0.2">
      <c r="A4" s="195" t="s">
        <v>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96" t="s">
        <v>37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27" s="3" customFormat="1" ht="28.5" x14ac:dyDescent="0.2">
      <c r="A6" s="167" t="s">
        <v>51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78" t="s">
        <v>15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27" s="3" customFormat="1" ht="33" customHeight="1" thickBot="1" x14ac:dyDescent="0.25">
      <c r="A8" s="174" t="s">
        <v>69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27" ht="19.5" customHeight="1" thickTop="1" x14ac:dyDescent="0.2">
      <c r="A9" s="175" t="s">
        <v>20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7"/>
    </row>
    <row r="10" spans="1:27" ht="18" customHeight="1" x14ac:dyDescent="0.2">
      <c r="A10" s="168" t="s">
        <v>48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70"/>
    </row>
    <row r="11" spans="1:27" ht="19.5" customHeight="1" x14ac:dyDescent="0.2">
      <c r="A11" s="168" t="s">
        <v>70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70"/>
    </row>
    <row r="12" spans="1:27" ht="5.25" customHeight="1" x14ac:dyDescent="0.2">
      <c r="A12" s="199" t="s">
        <v>37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1"/>
    </row>
    <row r="13" spans="1:27" ht="15.75" x14ac:dyDescent="0.2">
      <c r="A13" s="202" t="s">
        <v>52</v>
      </c>
      <c r="B13" s="203"/>
      <c r="C13" s="203"/>
      <c r="D13" s="203"/>
      <c r="E13" s="4"/>
      <c r="F13" s="81" t="s">
        <v>38</v>
      </c>
      <c r="G13" s="81"/>
      <c r="H13" s="23"/>
      <c r="J13" s="24"/>
      <c r="K13" s="5"/>
      <c r="L13" s="6" t="s">
        <v>54</v>
      </c>
    </row>
    <row r="14" spans="1:27" ht="15.75" x14ac:dyDescent="0.2">
      <c r="A14" s="179" t="s">
        <v>53</v>
      </c>
      <c r="B14" s="180"/>
      <c r="C14" s="180"/>
      <c r="D14" s="180"/>
      <c r="E14" s="7"/>
      <c r="F14" s="74" t="s">
        <v>66</v>
      </c>
      <c r="G14" s="74"/>
      <c r="H14" s="25"/>
      <c r="J14" s="26"/>
      <c r="K14" s="8"/>
      <c r="L14" s="9" t="s">
        <v>55</v>
      </c>
    </row>
    <row r="15" spans="1:27" ht="15" x14ac:dyDescent="0.2">
      <c r="A15" s="181" t="s">
        <v>9</v>
      </c>
      <c r="B15" s="182"/>
      <c r="C15" s="182"/>
      <c r="D15" s="182"/>
      <c r="E15" s="182"/>
      <c r="F15" s="182"/>
      <c r="G15" s="183"/>
      <c r="H15" s="171" t="s">
        <v>1</v>
      </c>
      <c r="I15" s="172"/>
      <c r="J15" s="172"/>
      <c r="K15" s="172"/>
      <c r="L15" s="173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84" t="s">
        <v>56</v>
      </c>
      <c r="I16" s="185"/>
      <c r="J16" s="185"/>
      <c r="K16" s="185"/>
      <c r="L16" s="186"/>
    </row>
    <row r="17" spans="1:12" ht="15" x14ac:dyDescent="0.2">
      <c r="A17" s="27" t="s">
        <v>17</v>
      </c>
      <c r="B17" s="10"/>
      <c r="C17" s="10"/>
      <c r="D17" s="11"/>
      <c r="E17" s="59"/>
      <c r="F17" s="30"/>
      <c r="G17" s="29" t="s">
        <v>59</v>
      </c>
      <c r="H17" s="184" t="s">
        <v>57</v>
      </c>
      <c r="I17" s="185"/>
      <c r="J17" s="185"/>
      <c r="K17" s="185"/>
      <c r="L17" s="186"/>
    </row>
    <row r="18" spans="1:12" ht="15" x14ac:dyDescent="0.2">
      <c r="A18" s="27" t="s">
        <v>18</v>
      </c>
      <c r="B18" s="10"/>
      <c r="C18" s="10"/>
      <c r="D18" s="11"/>
      <c r="E18" s="59"/>
      <c r="F18" s="30"/>
      <c r="G18" s="29" t="s">
        <v>60</v>
      </c>
      <c r="H18" s="184" t="s">
        <v>58</v>
      </c>
      <c r="I18" s="185"/>
      <c r="J18" s="185"/>
      <c r="K18" s="185"/>
      <c r="L18" s="186"/>
    </row>
    <row r="19" spans="1:12" ht="16.5" thickBot="1" x14ac:dyDescent="0.25">
      <c r="A19" s="27" t="s">
        <v>14</v>
      </c>
      <c r="B19" s="77"/>
      <c r="C19" s="77"/>
      <c r="D19" s="30"/>
      <c r="F19" s="83"/>
      <c r="G19" s="31" t="s">
        <v>61</v>
      </c>
      <c r="H19" s="79" t="s">
        <v>40</v>
      </c>
      <c r="J19" s="12">
        <v>25</v>
      </c>
      <c r="K19" s="58"/>
      <c r="L19" s="75" t="s">
        <v>101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206" t="s">
        <v>6</v>
      </c>
      <c r="B21" s="187" t="s">
        <v>12</v>
      </c>
      <c r="C21" s="187" t="s">
        <v>29</v>
      </c>
      <c r="D21" s="187" t="s">
        <v>2</v>
      </c>
      <c r="E21" s="197" t="s">
        <v>28</v>
      </c>
      <c r="F21" s="187" t="s">
        <v>8</v>
      </c>
      <c r="G21" s="204" t="s">
        <v>41</v>
      </c>
      <c r="H21" s="208" t="s">
        <v>7</v>
      </c>
      <c r="I21" s="187" t="s">
        <v>24</v>
      </c>
      <c r="J21" s="189" t="s">
        <v>21</v>
      </c>
      <c r="K21" s="191" t="s">
        <v>23</v>
      </c>
      <c r="L21" s="193" t="s">
        <v>13</v>
      </c>
    </row>
    <row r="22" spans="1:12" s="18" customFormat="1" ht="13.5" customHeight="1" thickBot="1" x14ac:dyDescent="0.25">
      <c r="A22" s="207"/>
      <c r="B22" s="188"/>
      <c r="C22" s="188"/>
      <c r="D22" s="188"/>
      <c r="E22" s="198"/>
      <c r="F22" s="188"/>
      <c r="G22" s="205"/>
      <c r="H22" s="209"/>
      <c r="I22" s="188"/>
      <c r="J22" s="190"/>
      <c r="K22" s="192"/>
      <c r="L22" s="194"/>
    </row>
    <row r="23" spans="1:12" ht="21.75" customHeight="1" x14ac:dyDescent="0.2">
      <c r="A23" s="106">
        <v>1</v>
      </c>
      <c r="B23" s="84">
        <v>134</v>
      </c>
      <c r="C23" s="84">
        <v>10036087115</v>
      </c>
      <c r="D23" s="85" t="s">
        <v>72</v>
      </c>
      <c r="E23" s="146">
        <v>37112</v>
      </c>
      <c r="F23" s="86" t="s">
        <v>22</v>
      </c>
      <c r="G23" s="61" t="s">
        <v>62</v>
      </c>
      <c r="H23" s="60">
        <v>2.1042939814814813E-2</v>
      </c>
      <c r="I23" s="125" t="s">
        <v>37</v>
      </c>
      <c r="J23" s="93">
        <f>IFERROR($J$19*3600/(HOUR(H23)*3600+MINUTE(H23)*60+SECOND(H23)),"")</f>
        <v>49.504950495049506</v>
      </c>
      <c r="K23" s="92" t="s">
        <v>22</v>
      </c>
      <c r="L23" s="107"/>
    </row>
    <row r="24" spans="1:12" ht="21.75" customHeight="1" thickBot="1" x14ac:dyDescent="0.25">
      <c r="A24" s="108">
        <f>A23</f>
        <v>1</v>
      </c>
      <c r="B24" s="65">
        <v>111</v>
      </c>
      <c r="C24" s="66"/>
      <c r="D24" s="87" t="s">
        <v>73</v>
      </c>
      <c r="E24" s="147">
        <v>37496</v>
      </c>
      <c r="F24" s="88" t="s">
        <v>26</v>
      </c>
      <c r="G24" s="130" t="str">
        <f>G23</f>
        <v>Иркутская область</v>
      </c>
      <c r="H24" s="89">
        <f>H23</f>
        <v>2.1042939814814813E-2</v>
      </c>
      <c r="I24" s="126" t="s">
        <v>37</v>
      </c>
      <c r="J24" s="91">
        <f>J23</f>
        <v>49.504950495049506</v>
      </c>
      <c r="K24" s="65" t="s">
        <v>22</v>
      </c>
      <c r="L24" s="109"/>
    </row>
    <row r="25" spans="1:12" ht="21.75" customHeight="1" x14ac:dyDescent="0.2">
      <c r="A25" s="106">
        <v>2</v>
      </c>
      <c r="B25" s="84">
        <v>118</v>
      </c>
      <c r="C25" s="84"/>
      <c r="D25" s="85" t="s">
        <v>74</v>
      </c>
      <c r="E25" s="146">
        <v>34023</v>
      </c>
      <c r="F25" s="86" t="s">
        <v>26</v>
      </c>
      <c r="G25" s="61" t="s">
        <v>62</v>
      </c>
      <c r="H25" s="60">
        <v>2.1058449074074073E-2</v>
      </c>
      <c r="I25" s="125">
        <f>H25-$H$23</f>
        <v>1.550925925926025E-5</v>
      </c>
      <c r="J25" s="93">
        <f>IFERROR($J$19*3600/(HOUR(H25)*3600+MINUTE(H25)*60+SECOND(H25)),"")</f>
        <v>49.477735019241344</v>
      </c>
      <c r="K25" s="92" t="s">
        <v>22</v>
      </c>
      <c r="L25" s="107"/>
    </row>
    <row r="26" spans="1:12" ht="21.75" customHeight="1" thickBot="1" x14ac:dyDescent="0.25">
      <c r="A26" s="110">
        <f>A25</f>
        <v>2</v>
      </c>
      <c r="B26" s="68">
        <v>122</v>
      </c>
      <c r="C26" s="67"/>
      <c r="D26" s="72" t="s">
        <v>75</v>
      </c>
      <c r="E26" s="147">
        <v>30435</v>
      </c>
      <c r="F26" s="73" t="s">
        <v>26</v>
      </c>
      <c r="G26" s="131" t="str">
        <f>G25</f>
        <v>Иркутская область</v>
      </c>
      <c r="H26" s="90">
        <f>H25</f>
        <v>2.1058449074074073E-2</v>
      </c>
      <c r="I26" s="127">
        <f>I25</f>
        <v>1.550925925926025E-5</v>
      </c>
      <c r="J26" s="140">
        <f>J25</f>
        <v>49.477735019241344</v>
      </c>
      <c r="K26" s="68" t="s">
        <v>22</v>
      </c>
      <c r="L26" s="111"/>
    </row>
    <row r="27" spans="1:12" ht="21.75" customHeight="1" x14ac:dyDescent="0.2">
      <c r="A27" s="114">
        <v>3</v>
      </c>
      <c r="B27" s="62">
        <v>131</v>
      </c>
      <c r="C27" s="62"/>
      <c r="D27" s="63" t="s">
        <v>76</v>
      </c>
      <c r="E27" s="146">
        <v>37328</v>
      </c>
      <c r="F27" s="64" t="s">
        <v>26</v>
      </c>
      <c r="G27" s="64" t="s">
        <v>62</v>
      </c>
      <c r="H27" s="69">
        <v>2.1103356481481483E-2</v>
      </c>
      <c r="I27" s="128">
        <f>H27-$H$23</f>
        <v>6.0416666666670421E-5</v>
      </c>
      <c r="J27" s="70">
        <f>IFERROR($J$19*3600/(HOUR(H27)*3600+MINUTE(H27)*60+SECOND(H27)),"")</f>
        <v>49.369171695008227</v>
      </c>
      <c r="K27" s="71" t="s">
        <v>22</v>
      </c>
      <c r="L27" s="115"/>
    </row>
    <row r="28" spans="1:12" ht="21.75" customHeight="1" thickBot="1" x14ac:dyDescent="0.25">
      <c r="A28" s="112">
        <f>A27</f>
        <v>3</v>
      </c>
      <c r="B28" s="98">
        <v>115</v>
      </c>
      <c r="C28" s="132"/>
      <c r="D28" s="95" t="s">
        <v>77</v>
      </c>
      <c r="E28" s="147">
        <v>37548</v>
      </c>
      <c r="F28" s="82" t="s">
        <v>26</v>
      </c>
      <c r="G28" s="94" t="str">
        <f>G27</f>
        <v>Иркутская область</v>
      </c>
      <c r="H28" s="96">
        <f>H27</f>
        <v>2.1103356481481483E-2</v>
      </c>
      <c r="I28" s="129">
        <f>I27</f>
        <v>6.0416666666670421E-5</v>
      </c>
      <c r="J28" s="97">
        <f>J27</f>
        <v>49.369171695008227</v>
      </c>
      <c r="K28" s="98" t="s">
        <v>22</v>
      </c>
      <c r="L28" s="113"/>
    </row>
    <row r="29" spans="1:12" ht="21.75" customHeight="1" x14ac:dyDescent="0.2">
      <c r="A29" s="106">
        <v>4</v>
      </c>
      <c r="B29" s="84">
        <v>125</v>
      </c>
      <c r="C29" s="84">
        <v>10006455130</v>
      </c>
      <c r="D29" s="85" t="s">
        <v>78</v>
      </c>
      <c r="E29" s="146">
        <v>32161</v>
      </c>
      <c r="F29" s="86" t="s">
        <v>22</v>
      </c>
      <c r="G29" s="61" t="s">
        <v>100</v>
      </c>
      <c r="H29" s="60">
        <v>2.1151041666666665E-2</v>
      </c>
      <c r="I29" s="125">
        <f>H29-$H$23</f>
        <v>1.0810185185185228E-4</v>
      </c>
      <c r="J29" s="93">
        <f>IFERROR($J$19*3600/(HOUR(H29)*3600+MINUTE(H29)*60+SECOND(H29)),"")</f>
        <v>49.261083743842363</v>
      </c>
      <c r="K29" s="92" t="s">
        <v>22</v>
      </c>
      <c r="L29" s="107"/>
    </row>
    <row r="30" spans="1:12" ht="21.75" customHeight="1" thickBot="1" x14ac:dyDescent="0.25">
      <c r="A30" s="110">
        <f>A29</f>
        <v>4</v>
      </c>
      <c r="B30" s="68">
        <v>132</v>
      </c>
      <c r="C30" s="67"/>
      <c r="D30" s="72" t="s">
        <v>79</v>
      </c>
      <c r="E30" s="147">
        <v>27506</v>
      </c>
      <c r="F30" s="73" t="s">
        <v>26</v>
      </c>
      <c r="G30" s="131" t="str">
        <f>G29</f>
        <v>Приморский край</v>
      </c>
      <c r="H30" s="90">
        <f>H29</f>
        <v>2.1151041666666665E-2</v>
      </c>
      <c r="I30" s="127">
        <f>I29</f>
        <v>1.0810185185185228E-4</v>
      </c>
      <c r="J30" s="140">
        <f>J29</f>
        <v>49.261083743842363</v>
      </c>
      <c r="K30" s="68" t="s">
        <v>22</v>
      </c>
      <c r="L30" s="111"/>
    </row>
    <row r="31" spans="1:12" ht="21.75" customHeight="1" x14ac:dyDescent="0.2">
      <c r="A31" s="106">
        <v>5</v>
      </c>
      <c r="B31" s="84">
        <v>108</v>
      </c>
      <c r="C31" s="84"/>
      <c r="D31" s="85" t="s">
        <v>80</v>
      </c>
      <c r="E31" s="146">
        <v>31405</v>
      </c>
      <c r="F31" s="86" t="s">
        <v>26</v>
      </c>
      <c r="G31" s="61" t="s">
        <v>62</v>
      </c>
      <c r="H31" s="60">
        <v>2.1163888888888888E-2</v>
      </c>
      <c r="I31" s="125">
        <f>H31-$H$23</f>
        <v>1.209490740740754E-4</v>
      </c>
      <c r="J31" s="93">
        <f>IFERROR($J$19*3600/(HOUR(H31)*3600+MINUTE(H31)*60+SECOND(H31)),"")</f>
        <v>49.207217058501911</v>
      </c>
      <c r="K31" s="92" t="s">
        <v>22</v>
      </c>
      <c r="L31" s="107"/>
    </row>
    <row r="32" spans="1:12" ht="21.75" customHeight="1" thickBot="1" x14ac:dyDescent="0.25">
      <c r="A32" s="110">
        <f>A31</f>
        <v>5</v>
      </c>
      <c r="B32" s="68">
        <v>117</v>
      </c>
      <c r="C32" s="67"/>
      <c r="D32" s="72" t="s">
        <v>81</v>
      </c>
      <c r="E32" s="147">
        <v>31258</v>
      </c>
      <c r="F32" s="73" t="s">
        <v>26</v>
      </c>
      <c r="G32" s="131" t="str">
        <f>G31</f>
        <v>Иркутская область</v>
      </c>
      <c r="H32" s="90">
        <f>H31</f>
        <v>2.1163888888888888E-2</v>
      </c>
      <c r="I32" s="127">
        <f>I31</f>
        <v>1.209490740740754E-4</v>
      </c>
      <c r="J32" s="140">
        <f>J31</f>
        <v>49.207217058501911</v>
      </c>
      <c r="K32" s="68" t="s">
        <v>22</v>
      </c>
      <c r="L32" s="111"/>
    </row>
    <row r="33" spans="1:12" ht="21.75" customHeight="1" x14ac:dyDescent="0.2">
      <c r="A33" s="106">
        <v>6</v>
      </c>
      <c r="B33" s="84">
        <v>110</v>
      </c>
      <c r="C33" s="84"/>
      <c r="D33" s="85" t="s">
        <v>82</v>
      </c>
      <c r="E33" s="146">
        <v>34057</v>
      </c>
      <c r="F33" s="86" t="s">
        <v>26</v>
      </c>
      <c r="G33" s="61" t="s">
        <v>68</v>
      </c>
      <c r="H33" s="60">
        <v>2.1178009259259261E-2</v>
      </c>
      <c r="I33" s="125">
        <f>H33-$H$23</f>
        <v>1.3506944444444807E-4</v>
      </c>
      <c r="J33" s="93">
        <f>IFERROR($J$19*3600/(HOUR(H33)*3600+MINUTE(H33)*60+SECOND(H33)),"")</f>
        <v>49.180327868852459</v>
      </c>
      <c r="K33" s="92" t="s">
        <v>22</v>
      </c>
      <c r="L33" s="107"/>
    </row>
    <row r="34" spans="1:12" ht="21.75" customHeight="1" thickBot="1" x14ac:dyDescent="0.25">
      <c r="A34" s="110">
        <f>A33</f>
        <v>6</v>
      </c>
      <c r="B34" s="68">
        <v>113</v>
      </c>
      <c r="C34" s="67"/>
      <c r="D34" s="72" t="s">
        <v>83</v>
      </c>
      <c r="E34" s="147">
        <v>31515</v>
      </c>
      <c r="F34" s="73" t="s">
        <v>26</v>
      </c>
      <c r="G34" s="131" t="str">
        <f>G33</f>
        <v>Республика Бурятия</v>
      </c>
      <c r="H34" s="90">
        <f>H33</f>
        <v>2.1178009259259261E-2</v>
      </c>
      <c r="I34" s="127">
        <f>I33</f>
        <v>1.3506944444444807E-4</v>
      </c>
      <c r="J34" s="140">
        <f>J33</f>
        <v>49.180327868852459</v>
      </c>
      <c r="K34" s="68" t="s">
        <v>22</v>
      </c>
      <c r="L34" s="111"/>
    </row>
    <row r="35" spans="1:12" ht="21.75" customHeight="1" x14ac:dyDescent="0.2">
      <c r="A35" s="106">
        <v>7</v>
      </c>
      <c r="B35" s="84">
        <v>128</v>
      </c>
      <c r="C35" s="84"/>
      <c r="D35" s="85" t="s">
        <v>84</v>
      </c>
      <c r="E35" s="146">
        <v>37579</v>
      </c>
      <c r="F35" s="86" t="s">
        <v>22</v>
      </c>
      <c r="G35" s="61" t="s">
        <v>62</v>
      </c>
      <c r="H35" s="60">
        <v>2.1828703703703701E-2</v>
      </c>
      <c r="I35" s="125">
        <f>H35-$H$23</f>
        <v>7.8576388888888793E-4</v>
      </c>
      <c r="J35" s="93">
        <f>IFERROR($J$19*3600/(HOUR(H35)*3600+MINUTE(H35)*60+SECOND(H35)),"")</f>
        <v>47.720042417815485</v>
      </c>
      <c r="K35" s="92" t="s">
        <v>26</v>
      </c>
      <c r="L35" s="107"/>
    </row>
    <row r="36" spans="1:12" ht="21.75" customHeight="1" thickBot="1" x14ac:dyDescent="0.25">
      <c r="A36" s="110">
        <f>A35</f>
        <v>7</v>
      </c>
      <c r="B36" s="68">
        <v>147</v>
      </c>
      <c r="C36" s="67"/>
      <c r="D36" s="72" t="s">
        <v>85</v>
      </c>
      <c r="E36" s="147">
        <v>37105</v>
      </c>
      <c r="F36" s="73" t="s">
        <v>22</v>
      </c>
      <c r="G36" s="131" t="str">
        <f>G35</f>
        <v>Иркутская область</v>
      </c>
      <c r="H36" s="90">
        <f>H35</f>
        <v>2.1828703703703701E-2</v>
      </c>
      <c r="I36" s="127">
        <f>I35</f>
        <v>7.8576388888888793E-4</v>
      </c>
      <c r="J36" s="140">
        <f>J35</f>
        <v>47.720042417815485</v>
      </c>
      <c r="K36" s="68" t="s">
        <v>26</v>
      </c>
      <c r="L36" s="111"/>
    </row>
    <row r="37" spans="1:12" ht="21.75" customHeight="1" x14ac:dyDescent="0.2">
      <c r="A37" s="106">
        <v>8</v>
      </c>
      <c r="B37" s="84">
        <v>112</v>
      </c>
      <c r="C37" s="84"/>
      <c r="D37" s="85" t="s">
        <v>86</v>
      </c>
      <c r="E37" s="146">
        <v>37405</v>
      </c>
      <c r="F37" s="86" t="s">
        <v>22</v>
      </c>
      <c r="G37" s="61" t="s">
        <v>62</v>
      </c>
      <c r="H37" s="60">
        <v>2.2518055555555555E-2</v>
      </c>
      <c r="I37" s="125">
        <f>H37-$H$23</f>
        <v>1.4751157407407421E-3</v>
      </c>
      <c r="J37" s="93">
        <f>IFERROR($J$19*3600/(HOUR(H37)*3600+MINUTE(H37)*60+SECOND(H37)),"")</f>
        <v>46.248715313463514</v>
      </c>
      <c r="K37" s="92"/>
      <c r="L37" s="107"/>
    </row>
    <row r="38" spans="1:12" ht="21.75" customHeight="1" thickBot="1" x14ac:dyDescent="0.25">
      <c r="A38" s="110">
        <f>A37</f>
        <v>8</v>
      </c>
      <c r="B38" s="68">
        <v>116</v>
      </c>
      <c r="C38" s="67"/>
      <c r="D38" s="72" t="s">
        <v>87</v>
      </c>
      <c r="E38" s="147">
        <v>37447</v>
      </c>
      <c r="F38" s="73" t="s">
        <v>26</v>
      </c>
      <c r="G38" s="131" t="str">
        <f>G37</f>
        <v>Иркутская область</v>
      </c>
      <c r="H38" s="90">
        <f>H37</f>
        <v>2.2518055555555555E-2</v>
      </c>
      <c r="I38" s="127">
        <f>I37</f>
        <v>1.4751157407407421E-3</v>
      </c>
      <c r="J38" s="140">
        <f>J37</f>
        <v>46.248715313463514</v>
      </c>
      <c r="K38" s="68"/>
      <c r="L38" s="111"/>
    </row>
    <row r="39" spans="1:12" ht="21.75" customHeight="1" x14ac:dyDescent="0.2">
      <c r="A39" s="106">
        <v>9</v>
      </c>
      <c r="B39" s="84">
        <v>121</v>
      </c>
      <c r="C39" s="84"/>
      <c r="D39" s="85" t="s">
        <v>88</v>
      </c>
      <c r="E39" s="146">
        <v>31994</v>
      </c>
      <c r="F39" s="86" t="s">
        <v>26</v>
      </c>
      <c r="G39" s="61" t="s">
        <v>62</v>
      </c>
      <c r="H39" s="60">
        <v>2.2933333333333333E-2</v>
      </c>
      <c r="I39" s="125">
        <f>H39-$H$23</f>
        <v>1.8903935185185204E-3</v>
      </c>
      <c r="J39" s="93">
        <f>IFERROR($J$19*3600/(HOUR(H39)*3600+MINUTE(H39)*60+SECOND(H39)),"")</f>
        <v>45.431600201918222</v>
      </c>
      <c r="K39" s="92"/>
      <c r="L39" s="107"/>
    </row>
    <row r="40" spans="1:12" ht="21.75" customHeight="1" thickBot="1" x14ac:dyDescent="0.25">
      <c r="A40" s="110">
        <f>A39</f>
        <v>9</v>
      </c>
      <c r="B40" s="68">
        <v>123</v>
      </c>
      <c r="C40" s="67"/>
      <c r="D40" s="72" t="s">
        <v>89</v>
      </c>
      <c r="E40" s="147">
        <v>29623</v>
      </c>
      <c r="F40" s="73" t="s">
        <v>26</v>
      </c>
      <c r="G40" s="131" t="str">
        <f>G39</f>
        <v>Иркутская область</v>
      </c>
      <c r="H40" s="90">
        <f>H39</f>
        <v>2.2933333333333333E-2</v>
      </c>
      <c r="I40" s="127">
        <f>I39</f>
        <v>1.8903935185185204E-3</v>
      </c>
      <c r="J40" s="140">
        <f>J39</f>
        <v>45.431600201918222</v>
      </c>
      <c r="K40" s="68"/>
      <c r="L40" s="111"/>
    </row>
    <row r="41" spans="1:12" ht="21.75" customHeight="1" x14ac:dyDescent="0.2">
      <c r="A41" s="106">
        <v>10</v>
      </c>
      <c r="B41" s="84">
        <v>109</v>
      </c>
      <c r="C41" s="84"/>
      <c r="D41" s="85" t="s">
        <v>90</v>
      </c>
      <c r="E41" s="146">
        <v>30458</v>
      </c>
      <c r="F41" s="86" t="s">
        <v>30</v>
      </c>
      <c r="G41" s="61" t="s">
        <v>62</v>
      </c>
      <c r="H41" s="60">
        <v>2.4761111111111109E-2</v>
      </c>
      <c r="I41" s="125">
        <f>H41-$H$23</f>
        <v>3.7181712962962958E-3</v>
      </c>
      <c r="J41" s="93">
        <f>IFERROR($J$19*3600/(HOUR(H41)*3600+MINUTE(H41)*60+SECOND(H41)),"")</f>
        <v>42.075736325385691</v>
      </c>
      <c r="K41" s="92"/>
      <c r="L41" s="107"/>
    </row>
    <row r="42" spans="1:12" ht="21.75" customHeight="1" thickBot="1" x14ac:dyDescent="0.25">
      <c r="A42" s="110">
        <f>A41</f>
        <v>10</v>
      </c>
      <c r="B42" s="68">
        <v>127</v>
      </c>
      <c r="C42" s="67"/>
      <c r="D42" s="72" t="s">
        <v>91</v>
      </c>
      <c r="E42" s="147">
        <v>27366</v>
      </c>
      <c r="F42" s="73" t="s">
        <v>30</v>
      </c>
      <c r="G42" s="131" t="str">
        <f>G41</f>
        <v>Иркутская область</v>
      </c>
      <c r="H42" s="90">
        <f>H41</f>
        <v>2.4761111111111109E-2</v>
      </c>
      <c r="I42" s="127">
        <f>I41</f>
        <v>3.7181712962962958E-3</v>
      </c>
      <c r="J42" s="140">
        <f>J41</f>
        <v>42.075736325385691</v>
      </c>
      <c r="K42" s="68"/>
      <c r="L42" s="111"/>
    </row>
    <row r="43" spans="1:12" ht="21.75" customHeight="1" x14ac:dyDescent="0.2">
      <c r="A43" s="106">
        <v>11</v>
      </c>
      <c r="B43" s="84">
        <v>144</v>
      </c>
      <c r="C43" s="84"/>
      <c r="D43" s="85" t="s">
        <v>92</v>
      </c>
      <c r="E43" s="146">
        <v>37264</v>
      </c>
      <c r="F43" s="86" t="s">
        <v>26</v>
      </c>
      <c r="G43" s="61" t="s">
        <v>62</v>
      </c>
      <c r="H43" s="60">
        <v>2.6151504629629629E-2</v>
      </c>
      <c r="I43" s="125">
        <f>H43-$H$23</f>
        <v>5.1085648148148158E-3</v>
      </c>
      <c r="J43" s="93">
        <f>IFERROR($J$19*3600/(HOUR(H43)*3600+MINUTE(H43)*60+SECOND(H43)),"")</f>
        <v>39.840637450199203</v>
      </c>
      <c r="K43" s="92"/>
      <c r="L43" s="107"/>
    </row>
    <row r="44" spans="1:12" ht="21.75" customHeight="1" thickBot="1" x14ac:dyDescent="0.25">
      <c r="A44" s="110">
        <f>A43</f>
        <v>11</v>
      </c>
      <c r="B44" s="68">
        <v>154</v>
      </c>
      <c r="C44" s="67"/>
      <c r="D44" s="72" t="s">
        <v>93</v>
      </c>
      <c r="E44" s="147">
        <v>35078</v>
      </c>
      <c r="F44" s="73" t="s">
        <v>26</v>
      </c>
      <c r="G44" s="131" t="str">
        <f>G43</f>
        <v>Иркутская область</v>
      </c>
      <c r="H44" s="90">
        <f>H43</f>
        <v>2.6151504629629629E-2</v>
      </c>
      <c r="I44" s="127">
        <f>I43</f>
        <v>5.1085648148148158E-3</v>
      </c>
      <c r="J44" s="140">
        <f>J43</f>
        <v>39.840637450199203</v>
      </c>
      <c r="K44" s="68"/>
      <c r="L44" s="111"/>
    </row>
    <row r="45" spans="1:12" ht="21.75" customHeight="1" x14ac:dyDescent="0.2">
      <c r="A45" s="106">
        <v>12</v>
      </c>
      <c r="B45" s="84">
        <v>162</v>
      </c>
      <c r="C45" s="84"/>
      <c r="D45" s="85" t="s">
        <v>94</v>
      </c>
      <c r="E45" s="146">
        <v>22472</v>
      </c>
      <c r="F45" s="86" t="s">
        <v>26</v>
      </c>
      <c r="G45" s="61" t="s">
        <v>62</v>
      </c>
      <c r="H45" s="60">
        <v>2.685740740740741E-2</v>
      </c>
      <c r="I45" s="125">
        <f>H45-$H$23</f>
        <v>5.8144675925925968E-3</v>
      </c>
      <c r="J45" s="93">
        <f>IFERROR($J$19*3600/(HOUR(H45)*3600+MINUTE(H45)*60+SECOND(H45)),"")</f>
        <v>38.793103448275865</v>
      </c>
      <c r="K45" s="92"/>
      <c r="L45" s="107"/>
    </row>
    <row r="46" spans="1:12" ht="21.75" customHeight="1" thickBot="1" x14ac:dyDescent="0.25">
      <c r="A46" s="110">
        <f>A45</f>
        <v>12</v>
      </c>
      <c r="B46" s="68">
        <v>163</v>
      </c>
      <c r="C46" s="67"/>
      <c r="D46" s="72" t="s">
        <v>95</v>
      </c>
      <c r="E46" s="147">
        <v>23647</v>
      </c>
      <c r="F46" s="73" t="s">
        <v>26</v>
      </c>
      <c r="G46" s="131" t="str">
        <f>G45</f>
        <v>Иркутская область</v>
      </c>
      <c r="H46" s="90">
        <f>H45</f>
        <v>2.685740740740741E-2</v>
      </c>
      <c r="I46" s="127">
        <f>I45</f>
        <v>5.8144675925925968E-3</v>
      </c>
      <c r="J46" s="140">
        <f>J45</f>
        <v>38.793103448275865</v>
      </c>
      <c r="K46" s="68"/>
      <c r="L46" s="111"/>
    </row>
    <row r="47" spans="1:12" ht="21.75" customHeight="1" x14ac:dyDescent="0.2">
      <c r="A47" s="106">
        <v>13</v>
      </c>
      <c r="B47" s="84">
        <v>158</v>
      </c>
      <c r="C47" s="84"/>
      <c r="D47" s="85" t="s">
        <v>96</v>
      </c>
      <c r="E47" s="146">
        <v>36178</v>
      </c>
      <c r="F47" s="86" t="s">
        <v>26</v>
      </c>
      <c r="G47" s="61" t="s">
        <v>62</v>
      </c>
      <c r="H47" s="60">
        <v>2.689340277777778E-2</v>
      </c>
      <c r="I47" s="125">
        <f>H47-$H$23</f>
        <v>5.850462962962967E-3</v>
      </c>
      <c r="J47" s="93">
        <f>IFERROR($J$19*3600/(HOUR(H47)*3600+MINUTE(H47)*60+SECOND(H47)),"")</f>
        <v>38.726333907056798</v>
      </c>
      <c r="K47" s="92"/>
      <c r="L47" s="107"/>
    </row>
    <row r="48" spans="1:12" ht="21.75" customHeight="1" thickBot="1" x14ac:dyDescent="0.25">
      <c r="A48" s="110">
        <f>A47</f>
        <v>13</v>
      </c>
      <c r="B48" s="68">
        <v>159</v>
      </c>
      <c r="C48" s="67"/>
      <c r="D48" s="72" t="s">
        <v>97</v>
      </c>
      <c r="E48" s="147">
        <v>36179</v>
      </c>
      <c r="F48" s="73" t="s">
        <v>26</v>
      </c>
      <c r="G48" s="131" t="str">
        <f>G47</f>
        <v>Иркутская область</v>
      </c>
      <c r="H48" s="90">
        <f>H47</f>
        <v>2.689340277777778E-2</v>
      </c>
      <c r="I48" s="127">
        <f>I47</f>
        <v>5.850462962962967E-3</v>
      </c>
      <c r="J48" s="140">
        <f>J47</f>
        <v>38.726333907056798</v>
      </c>
      <c r="K48" s="68"/>
      <c r="L48" s="111"/>
    </row>
    <row r="49" spans="1:12" ht="21.75" customHeight="1" x14ac:dyDescent="0.2">
      <c r="A49" s="114">
        <v>14</v>
      </c>
      <c r="B49" s="62">
        <v>160</v>
      </c>
      <c r="C49" s="62"/>
      <c r="D49" s="63" t="s">
        <v>98</v>
      </c>
      <c r="E49" s="146">
        <v>36545</v>
      </c>
      <c r="F49" s="64" t="s">
        <v>26</v>
      </c>
      <c r="G49" s="64" t="s">
        <v>62</v>
      </c>
      <c r="H49" s="69">
        <v>2.6914004629629628E-2</v>
      </c>
      <c r="I49" s="128">
        <f>H49-$H$23</f>
        <v>5.8710648148148151E-3</v>
      </c>
      <c r="J49" s="70">
        <f>IFERROR($J$19*3600/(HOUR(H49)*3600+MINUTE(H49)*60+SECOND(H49)),"")</f>
        <v>38.70967741935484</v>
      </c>
      <c r="K49" s="71"/>
      <c r="L49" s="115"/>
    </row>
    <row r="50" spans="1:12" ht="21.75" customHeight="1" thickBot="1" x14ac:dyDescent="0.25">
      <c r="A50" s="141">
        <f>A49</f>
        <v>14</v>
      </c>
      <c r="B50" s="118">
        <v>164</v>
      </c>
      <c r="C50" s="133"/>
      <c r="D50" s="116" t="s">
        <v>99</v>
      </c>
      <c r="E50" s="148">
        <v>31361</v>
      </c>
      <c r="F50" s="117" t="s">
        <v>26</v>
      </c>
      <c r="G50" s="142" t="str">
        <f>G49</f>
        <v>Иркутская область</v>
      </c>
      <c r="H50" s="143">
        <f>H49</f>
        <v>2.6914004629629628E-2</v>
      </c>
      <c r="I50" s="144">
        <f>I49</f>
        <v>5.8710648148148151E-3</v>
      </c>
      <c r="J50" s="145">
        <f>J49</f>
        <v>38.70967741935484</v>
      </c>
      <c r="K50" s="118"/>
      <c r="L50" s="119"/>
    </row>
    <row r="51" spans="1:12" ht="11.25" customHeight="1" thickTop="1" thickBot="1" x14ac:dyDescent="0.25">
      <c r="A51" s="34"/>
      <c r="B51" s="35"/>
      <c r="C51" s="35"/>
      <c r="D51" s="1"/>
      <c r="E51" s="36"/>
      <c r="F51" s="20"/>
      <c r="G51" s="20"/>
      <c r="H51" s="37"/>
      <c r="I51" s="38"/>
      <c r="J51" s="39"/>
      <c r="K51" s="38"/>
      <c r="L51" s="38"/>
    </row>
    <row r="52" spans="1:12" ht="15.75" thickTop="1" x14ac:dyDescent="0.2">
      <c r="A52" s="149" t="s">
        <v>5</v>
      </c>
      <c r="B52" s="150"/>
      <c r="C52" s="150"/>
      <c r="D52" s="150"/>
      <c r="E52" s="139"/>
      <c r="F52" s="139"/>
      <c r="G52" s="150" t="s">
        <v>39</v>
      </c>
      <c r="H52" s="150"/>
      <c r="I52" s="150"/>
      <c r="J52" s="150"/>
      <c r="K52" s="150"/>
      <c r="L52" s="153"/>
    </row>
    <row r="53" spans="1:12" x14ac:dyDescent="0.2">
      <c r="A53" s="160" t="s">
        <v>71</v>
      </c>
      <c r="B53" s="161"/>
      <c r="C53" s="161"/>
      <c r="D53" s="162"/>
      <c r="E53" s="2"/>
      <c r="F53" s="99"/>
      <c r="G53" s="40" t="s">
        <v>27</v>
      </c>
      <c r="H53" s="121">
        <v>3</v>
      </c>
      <c r="I53" s="41"/>
      <c r="J53" s="42"/>
      <c r="K53" s="102" t="s">
        <v>25</v>
      </c>
      <c r="L53" s="103">
        <f>COUNTIF(F23:F50,"ЗМС")</f>
        <v>0</v>
      </c>
    </row>
    <row r="54" spans="1:12" x14ac:dyDescent="0.2">
      <c r="A54" s="160" t="s">
        <v>63</v>
      </c>
      <c r="B54" s="161"/>
      <c r="C54" s="161"/>
      <c r="D54" s="162"/>
      <c r="E54" s="2"/>
      <c r="F54" s="100"/>
      <c r="G54" s="43" t="s">
        <v>31</v>
      </c>
      <c r="H54" s="120">
        <v>14</v>
      </c>
      <c r="I54" s="45"/>
      <c r="J54" s="46"/>
      <c r="K54" s="102" t="s">
        <v>19</v>
      </c>
      <c r="L54" s="103">
        <f>COUNTIF(F23:F50,"МСМК")</f>
        <v>0</v>
      </c>
    </row>
    <row r="55" spans="1:12" x14ac:dyDescent="0.2">
      <c r="A55" s="160" t="s">
        <v>64</v>
      </c>
      <c r="B55" s="161"/>
      <c r="C55" s="161"/>
      <c r="D55" s="162"/>
      <c r="E55" s="2"/>
      <c r="F55" s="100"/>
      <c r="G55" s="43" t="s">
        <v>32</v>
      </c>
      <c r="H55" s="120">
        <v>14</v>
      </c>
      <c r="I55" s="45"/>
      <c r="J55" s="46"/>
      <c r="K55" s="102" t="s">
        <v>22</v>
      </c>
      <c r="L55" s="103">
        <f>COUNTIF(F23:F50,"МС")</f>
        <v>5</v>
      </c>
    </row>
    <row r="56" spans="1:12" x14ac:dyDescent="0.2">
      <c r="A56" s="160" t="s">
        <v>65</v>
      </c>
      <c r="B56" s="161"/>
      <c r="C56" s="161"/>
      <c r="D56" s="162"/>
      <c r="E56" s="2"/>
      <c r="F56" s="100"/>
      <c r="G56" s="43" t="s">
        <v>33</v>
      </c>
      <c r="H56" s="121">
        <v>14</v>
      </c>
      <c r="I56" s="45"/>
      <c r="J56" s="46"/>
      <c r="K56" s="102" t="s">
        <v>26</v>
      </c>
      <c r="L56" s="103">
        <f>COUNTIF(F23:F50,"КМС")</f>
        <v>21</v>
      </c>
    </row>
    <row r="57" spans="1:12" x14ac:dyDescent="0.2">
      <c r="A57" s="164"/>
      <c r="B57" s="165"/>
      <c r="C57" s="165"/>
      <c r="D57" s="166"/>
      <c r="E57" s="2"/>
      <c r="F57" s="100"/>
      <c r="G57" s="43" t="s">
        <v>34</v>
      </c>
      <c r="H57" s="121">
        <v>0</v>
      </c>
      <c r="I57" s="45"/>
      <c r="J57" s="46"/>
      <c r="K57" s="102" t="s">
        <v>30</v>
      </c>
      <c r="L57" s="103">
        <f>COUNTIF(F23:F50,"1 СР")</f>
        <v>2</v>
      </c>
    </row>
    <row r="58" spans="1:12" x14ac:dyDescent="0.2">
      <c r="A58" s="76"/>
      <c r="B58" s="77"/>
      <c r="C58" s="77"/>
      <c r="D58" s="78"/>
      <c r="E58" s="2"/>
      <c r="F58" s="100"/>
      <c r="G58" s="102" t="s">
        <v>44</v>
      </c>
      <c r="H58" s="122">
        <v>0</v>
      </c>
      <c r="I58" s="45"/>
      <c r="J58" s="46"/>
      <c r="K58" s="104" t="s">
        <v>42</v>
      </c>
      <c r="L58" s="105">
        <f>COUNTIF(F23:F50,"2 СР")</f>
        <v>0</v>
      </c>
    </row>
    <row r="59" spans="1:12" x14ac:dyDescent="0.2">
      <c r="A59" s="164"/>
      <c r="B59" s="165"/>
      <c r="C59" s="165"/>
      <c r="D59" s="166"/>
      <c r="E59" s="2"/>
      <c r="F59" s="100"/>
      <c r="G59" s="43" t="s">
        <v>35</v>
      </c>
      <c r="H59" s="121">
        <v>0</v>
      </c>
      <c r="I59" s="45"/>
      <c r="J59" s="46"/>
      <c r="K59" s="104" t="s">
        <v>43</v>
      </c>
      <c r="L59" s="103">
        <f>COUNTIF(F23:F50,"3 СР")</f>
        <v>0</v>
      </c>
    </row>
    <row r="60" spans="1:12" x14ac:dyDescent="0.2">
      <c r="A60" s="164"/>
      <c r="B60" s="165"/>
      <c r="C60" s="165"/>
      <c r="D60" s="166"/>
      <c r="E60" s="47"/>
      <c r="F60" s="101"/>
      <c r="G60" s="43" t="s">
        <v>36</v>
      </c>
      <c r="H60" s="121">
        <v>0</v>
      </c>
      <c r="I60" s="48"/>
      <c r="J60" s="49"/>
      <c r="K60" s="104" t="s">
        <v>67</v>
      </c>
      <c r="L60" s="103">
        <f>COUNTIF(F23:F50,"1 сп.юн.р.")</f>
        <v>0</v>
      </c>
    </row>
    <row r="61" spans="1:12" ht="9.75" customHeight="1" x14ac:dyDescent="0.2">
      <c r="A61" s="50"/>
      <c r="L61" s="52"/>
    </row>
    <row r="62" spans="1:12" ht="15.75" x14ac:dyDescent="0.2">
      <c r="A62" s="156" t="s">
        <v>3</v>
      </c>
      <c r="B62" s="157"/>
      <c r="C62" s="157"/>
      <c r="D62" s="157"/>
      <c r="E62" s="159" t="s">
        <v>11</v>
      </c>
      <c r="F62" s="159"/>
      <c r="G62" s="159"/>
      <c r="H62" s="159"/>
      <c r="I62" s="159"/>
      <c r="J62" s="157" t="s">
        <v>4</v>
      </c>
      <c r="K62" s="157"/>
      <c r="L62" s="158"/>
    </row>
    <row r="63" spans="1:12" x14ac:dyDescent="0.2">
      <c r="A63" s="50"/>
      <c r="B63" s="2"/>
      <c r="C63" s="2"/>
      <c r="E63" s="2"/>
      <c r="F63" s="41"/>
      <c r="G63" s="41"/>
      <c r="H63" s="41"/>
      <c r="I63" s="41"/>
      <c r="J63" s="41"/>
      <c r="K63" s="41"/>
      <c r="L63" s="57"/>
    </row>
    <row r="64" spans="1:12" x14ac:dyDescent="0.2">
      <c r="A64" s="54"/>
      <c r="D64" s="55"/>
      <c r="E64" s="21"/>
      <c r="F64" s="55"/>
      <c r="G64" s="80"/>
      <c r="H64" s="53"/>
      <c r="I64" s="55"/>
      <c r="J64" s="55"/>
      <c r="K64" s="55"/>
      <c r="L64" s="56"/>
    </row>
    <row r="65" spans="1:27" x14ac:dyDescent="0.2">
      <c r="A65" s="54"/>
      <c r="D65" s="55"/>
      <c r="E65" s="21"/>
      <c r="F65" s="55"/>
      <c r="G65" s="80"/>
      <c r="H65" s="53"/>
      <c r="I65" s="55"/>
      <c r="J65" s="55"/>
      <c r="K65" s="55"/>
      <c r="L65" s="56"/>
    </row>
    <row r="66" spans="1:27" x14ac:dyDescent="0.2">
      <c r="A66" s="54"/>
      <c r="D66" s="55"/>
      <c r="E66" s="21"/>
      <c r="F66" s="55"/>
      <c r="G66" s="80"/>
      <c r="H66" s="53"/>
      <c r="I66" s="55"/>
      <c r="J66" s="55"/>
      <c r="K66" s="55"/>
      <c r="L66" s="56"/>
    </row>
    <row r="67" spans="1:27" x14ac:dyDescent="0.2">
      <c r="A67" s="54"/>
      <c r="D67" s="55"/>
      <c r="E67" s="21"/>
      <c r="F67" s="55"/>
      <c r="G67" s="80"/>
      <c r="H67" s="53"/>
      <c r="I67" s="55"/>
      <c r="J67" s="55"/>
      <c r="K67" s="55"/>
      <c r="L67" s="56"/>
    </row>
    <row r="68" spans="1:27" ht="16.5" thickBot="1" x14ac:dyDescent="0.25">
      <c r="A68" s="151" t="s">
        <v>37</v>
      </c>
      <c r="B68" s="152"/>
      <c r="C68" s="152"/>
      <c r="D68" s="152"/>
      <c r="E68" s="154" t="str">
        <f>G17</f>
        <v>БУРМИСТРОВ В.Ю. (ВК, г. Шелехов)</v>
      </c>
      <c r="F68" s="152"/>
      <c r="G68" s="152"/>
      <c r="H68" s="152"/>
      <c r="I68" s="152"/>
      <c r="J68" s="154" t="str">
        <f>G18</f>
        <v>ПУСТЫНСКИЙ А.Л. (1к., г. Усолье-Сибирское)</v>
      </c>
      <c r="K68" s="152"/>
      <c r="L68" s="155"/>
    </row>
    <row r="69" spans="1:27" s="19" customFormat="1" ht="13.5" thickTop="1" x14ac:dyDescent="0.2">
      <c r="A69" s="2"/>
      <c r="B69" s="55"/>
      <c r="C69" s="55"/>
      <c r="D69" s="2"/>
      <c r="F69" s="2"/>
      <c r="G69" s="2"/>
      <c r="H69" s="44"/>
      <c r="I69" s="2"/>
      <c r="J69" s="5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s="134" customFormat="1" ht="18.75" x14ac:dyDescent="0.2">
      <c r="B70" s="135"/>
      <c r="C70" s="135"/>
      <c r="E70" s="136"/>
      <c r="H70" s="137"/>
      <c r="J70" s="138"/>
    </row>
    <row r="71" spans="1:27" ht="21" x14ac:dyDescent="0.2">
      <c r="A71" s="123" t="s">
        <v>45</v>
      </c>
      <c r="B71" s="123"/>
      <c r="C71" s="124"/>
      <c r="D71" s="163" t="s">
        <v>46</v>
      </c>
      <c r="E71" s="163"/>
      <c r="F71" s="163"/>
      <c r="G71" s="163"/>
    </row>
    <row r="72" spans="1:27" ht="18.75" x14ac:dyDescent="0.2">
      <c r="D72" s="134" t="s">
        <v>47</v>
      </c>
    </row>
  </sheetData>
  <mergeCells count="47">
    <mergeCell ref="A21:A22"/>
    <mergeCell ref="B21:B22"/>
    <mergeCell ref="H21:H22"/>
    <mergeCell ref="H16:L16"/>
    <mergeCell ref="A1:L1"/>
    <mergeCell ref="A2:L2"/>
    <mergeCell ref="A3:L3"/>
    <mergeCell ref="A4:L4"/>
    <mergeCell ref="A5:L5"/>
    <mergeCell ref="H17:L17"/>
    <mergeCell ref="H18:L18"/>
    <mergeCell ref="C21:C22"/>
    <mergeCell ref="I21:I22"/>
    <mergeCell ref="J21:J22"/>
    <mergeCell ref="K21:K22"/>
    <mergeCell ref="L21:L22"/>
    <mergeCell ref="E21:E22"/>
    <mergeCell ref="F21:F22"/>
    <mergeCell ref="D21:D22"/>
    <mergeCell ref="G21:G2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A13:D13"/>
    <mergeCell ref="D71:G71"/>
    <mergeCell ref="A57:D57"/>
    <mergeCell ref="A59:D59"/>
    <mergeCell ref="A60:D60"/>
    <mergeCell ref="A55:D55"/>
    <mergeCell ref="A52:D52"/>
    <mergeCell ref="A68:D68"/>
    <mergeCell ref="G52:L52"/>
    <mergeCell ref="J68:L68"/>
    <mergeCell ref="E68:I68"/>
    <mergeCell ref="A62:D62"/>
    <mergeCell ref="J62:L62"/>
    <mergeCell ref="E62:I62"/>
    <mergeCell ref="A53:D53"/>
    <mergeCell ref="A54:D54"/>
    <mergeCell ref="A56:D56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I49:J50 I26:I28 J24:J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2021-08-04T11:48:42Z</dcterms:modified>
</cp:coreProperties>
</file>