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 на вр" sheetId="2" r:id="rId2"/>
  </sheets>
  <definedNames>
    <definedName name="_xlnm.Print_Titles" localSheetId="1">'инд г на вр'!$21:$22</definedName>
    <definedName name="_xlnm.Print_Titles" localSheetId="0">'Стартовый протокол'!$18:$19</definedName>
    <definedName name="_xlnm.Print_Area" localSheetId="1">'инд г на вр'!$A$1:$L$55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J26" i="2" l="1"/>
  <c r="I25" i="2" l="1"/>
  <c r="J25" i="2"/>
  <c r="I26" i="2"/>
  <c r="J23" i="2"/>
  <c r="J24" i="2"/>
  <c r="I24" i="2"/>
  <c r="J55" i="2" l="1"/>
  <c r="H47" i="2" l="1"/>
  <c r="H46" i="2"/>
  <c r="H45" i="2"/>
  <c r="H44" i="2"/>
  <c r="H43" i="2"/>
  <c r="L44" i="2"/>
  <c r="L43" i="2"/>
  <c r="L42" i="2"/>
  <c r="L41" i="2"/>
  <c r="L40" i="2"/>
  <c r="L45" i="2"/>
  <c r="L46" i="2"/>
  <c r="H55" i="2"/>
  <c r="E55" i="2"/>
  <c r="H42" i="2" l="1"/>
  <c r="H41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<sst xmlns="http://schemas.openxmlformats.org/spreadsheetml/2006/main" count="366" uniqueCount="245">
  <si>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</si>
  <si>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</si>
  <si>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</si>
  <si>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</si>
  <si>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</si>
  <si>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</si>
  <si>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</si>
  <si>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</si>
  <si>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</si>
  <si>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</si>
  <si>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</si>
  <si>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</si>
  <si>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</si>
  <si>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</si>
  <si>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</si>
  <si>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</si>
  <si>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</si>
  <si>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</si>
  <si>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</si>
  <si>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</si>
  <si>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</si>
  <si>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</si>
  <si>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</si>
  <si>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</si>
  <si>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</si>
  <si>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</si>
  <si>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</si>
  <si>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</si>
  <si>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</si>
  <si>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</si>
  <si>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</si>
  <si>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</si>
  <si>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</si>
  <si>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</si>
  <si>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</si>
  <si>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</si>
  <si>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</si>
  <si>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</si>
  <si>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</si>
  <si>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</si>
  <si>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</si>
  <si>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</si>
  <si>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</si>
  <si>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</si>
  <si>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</si>
  <si>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</si>
  <si>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</si>
  <si>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</si>
  <si>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</si>
  <si>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</si>
  <si>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</si>
  <si>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</si>
  <si>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</si>
  <si>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</si>
  <si>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</si>
  <si>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</si>
  <si>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</si>
  <si>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</si>
  <si>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</si>
  <si>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</si>
  <si>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</si>
  <si>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</si>
  <si>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</si>
  <si>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</si>
  <si>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</si>
  <si>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</si>
  <si>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</si>
  <si>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</si>
  <si>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</si>
  <si>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</si>
  <si>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</si>
  <si>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</si>
  <si>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</si>
  <si>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</si>
  <si>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</si>
  <si>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</si>
  <si>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</si>
  <si>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</si>
  <si>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</si>
  <si>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</si>
  <si>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</si>
  <si>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</si>
  <si>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</si>
  <si>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</si>
  <si>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</si>
  <si>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</si>
  <si>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</si>
  <si>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</si>
  <si>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</si>
  <si>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</si>
  <si>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</si>
  <si>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</si>
  <si>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</si>
  <si>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</si>
  <si>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</si>
  <si>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</si>
  <si>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</si>
  <si>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</si>
  <si>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</si>
  <si>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</si>
  <si>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</si>
  <si>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</si>
  <si>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</si>
  <si>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</si>
  <si>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</si>
  <si>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</si>
  <si>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</si>
  <si>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</si>
  <si>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</si>
  <si>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</si>
  <si>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</si>
  <si>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</si>
  <si>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</si>
  <si>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</si>
  <si>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</si>
  <si>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</si>
  <si>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</si>
  <si>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</si>
  <si>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</si>
  <si>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</si>
  <si>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</si>
  <si>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</si>
  <si>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</si>
  <si>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</si>
  <si>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</si>
  <si>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</si>
  <si>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</si>
  <si>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</si>
  <si>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</si>
  <si>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</si>
  <si>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</si>
  <si>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</si>
  <si>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</si>
  <si>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</si>
  <si>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</si>
  <si>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</si>
  <si>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</si>
  <si>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</si>
  <si>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</si>
  <si>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</si>
  <si>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</si>
  <si>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</si>
  <si>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</si>
  <si>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</si>
  <si>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</si>
  <si>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</si>
  <si>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</si>
  <si>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</si>
  <si>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</si>
  <si>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</si>
  <si>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</si>
  <si>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</si>
  <si>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</si>
  <si>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</si>
  <si>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</si>
  <si>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</si>
  <si>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</si>
  <si>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</si>
  <si>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</si>
  <si>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</si>
  <si>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</si>
  <si>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</si>
  <si>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</si>
  <si>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</si>
  <si>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</si>
  <si>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</si>
  <si>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</si>
  <si>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</si>
  <si>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</si>
  <si>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</si>
  <si>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</si>
  <si>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</si>
  <si>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</si>
  <si>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</si>
  <si>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</si>
  <si>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</si>
  <si>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</si>
  <si>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</si>
  <si>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</si>
  <si>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</si>
  <si>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</si>
  <si>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</si>
  <si>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</si>
  <si>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</si>
  <si>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</si>
  <si>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</si>
  <si>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</si>
  <si>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</si>
  <si>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</si>
  <si>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</si>
  <si>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</si>
  <si>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ЖЕРЕБЦОВА М.С. (ВК, г. ЧИТА)</t>
  </si>
  <si>
    <t>КЛЮЧНИКОВА О.А. (ВК, г. ЧИТА)</t>
  </si>
  <si>
    <t>Забайкальский край</t>
  </si>
  <si>
    <t>СУДЬЯ НА ФИНИШЕ</t>
  </si>
  <si>
    <t xml:space="preserve">Ветер: </t>
  </si>
  <si>
    <t>ДИСТАНЦИЯ: ДЛИНА КРУГА/КРУГОВ</t>
  </si>
  <si>
    <t>НАЧАЛО ГОНКИ: 10ч 00м</t>
  </si>
  <si>
    <t>ОКОНЧАНИЕ ГОНКИ: 13ч 00м</t>
  </si>
  <si>
    <t>ВСЕРОССИЙСКИЕ СОРЕВНОВАНИЯ</t>
  </si>
  <si>
    <t>№ ЕКП 2022: 5114</t>
  </si>
  <si>
    <t>ЛЕБЕДЕВ А.Ю. (ВК, г. ХАБАРОВСК)</t>
  </si>
  <si>
    <t>Осадки: ясно, пасмурно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</si>
  <si>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22 сентября 2022 года</t>
    </r>
  </si>
  <si>
    <t>шоссе - индивидуальная гонка на время в гору</t>
  </si>
  <si>
    <t>№ ВРВС: 0080581811Я</t>
  </si>
  <si>
    <t>НАЗВАНИЕ ТРАССЫ / РЕГ. НОМЕР: с. Романовка</t>
  </si>
  <si>
    <t>Температура: +6+12</t>
  </si>
  <si>
    <t>Влажность: 3 %</t>
  </si>
  <si>
    <t>Хабаровский край</t>
  </si>
  <si>
    <t>Иркутская область</t>
  </si>
  <si>
    <t>Мужчины</t>
  </si>
  <si>
    <t>ЖУРАВЛЕВ Иван</t>
  </si>
  <si>
    <t>02.12.2003</t>
  </si>
  <si>
    <t>Хабаровский край, Забайкальский край</t>
  </si>
  <si>
    <t>ФИЛЬЧАКОВ Максим</t>
  </si>
  <si>
    <t>30.06.2001</t>
  </si>
  <si>
    <t>СОКОЛЬНИКОВ Алексей</t>
  </si>
  <si>
    <t>29.05.2002</t>
  </si>
  <si>
    <t>ГОЛОВЧЕНКО Даниил</t>
  </si>
  <si>
    <t>23.05.2002</t>
  </si>
  <si>
    <t>КУПЦОВ Алексей</t>
  </si>
  <si>
    <t>29.03.1993</t>
  </si>
  <si>
    <t>Республика Бурятия</t>
  </si>
  <si>
    <t>ПОЛОРОТОВ Сергей</t>
  </si>
  <si>
    <t>03.02.1990</t>
  </si>
  <si>
    <t>ПОЛЬСКИХ Сергей</t>
  </si>
  <si>
    <t>21.11.1996</t>
  </si>
  <si>
    <t>АНИСИМОВ Вячеслав</t>
  </si>
  <si>
    <t>01.03.1973</t>
  </si>
  <si>
    <t>ДОДОНОВ Евгений</t>
  </si>
  <si>
    <t>24.01.1976</t>
  </si>
  <si>
    <t>ИОНОВ Алексей</t>
  </si>
  <si>
    <t>20.07.1991</t>
  </si>
  <si>
    <t>КОЛОБОВ Максим</t>
  </si>
  <si>
    <t>06.01.1987</t>
  </si>
  <si>
    <t>НС</t>
  </si>
  <si>
    <t>НЕВОДЧИКОВ Владимир</t>
  </si>
  <si>
    <t>19.10.1991</t>
  </si>
  <si>
    <t>ЗУБОВ Василий</t>
  </si>
  <si>
    <t>07.11.1985</t>
  </si>
  <si>
    <t>ЗОЛОТУХИН Валерий</t>
  </si>
  <si>
    <t>15.03.1980</t>
  </si>
  <si>
    <t>ИСАЕВ Олег</t>
  </si>
  <si>
    <t>05.02.1967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</si>
</sst>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6" fillId="0" borderId="0"/>
    <xf numFmtId="0" fontId="23" fillId="0" borderId="0"/>
    <xf numFmtId="0" fontId="16" fillId="0" borderId="0"/>
    <xf numFmtId="0" fontId="1" fillId="0" borderId="0"/>
  </cellStyleXfs>
  <cellXfs count="243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/>
    <xf numFmtId="0" fontId="9" fillId="0" borderId="9" xfId="1" applyFont="1" applyBorder="1" applyAlignment="1">
      <alignment horizontal="left" vertical="center"/>
    </xf>
    <xf numFmtId="0" fontId="10" fillId="0" borderId="10" xfId="1" applyFont="1" applyBorder="1" applyAlignment="1">
      <alignment horizontal="center" vertical="center"/>
    </xf>
    <xf numFmtId="1" fontId="10" fillId="0" borderId="10" xfId="1" applyNumberFormat="1" applyFont="1" applyBorder="1" applyAlignment="1">
      <alignment horizontal="left" vertical="center"/>
    </xf>
    <xf numFmtId="14" fontId="10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right" vertical="center"/>
    </xf>
    <xf numFmtId="0" fontId="11" fillId="0" borderId="10" xfId="1" applyFont="1" applyBorder="1" applyAlignment="1">
      <alignment horizontal="right" vertical="center"/>
    </xf>
    <xf numFmtId="0" fontId="11" fillId="0" borderId="11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14" fontId="10" fillId="0" borderId="7" xfId="1" applyNumberFormat="1" applyFont="1" applyBorder="1" applyAlignment="1">
      <alignment horizontal="left" vertical="center"/>
    </xf>
    <xf numFmtId="0" fontId="11" fillId="0" borderId="7" xfId="1" applyFont="1" applyBorder="1" applyAlignment="1">
      <alignment horizontal="right" vertical="center"/>
    </xf>
    <xf numFmtId="0" fontId="11" fillId="0" borderId="8" xfId="1" applyFont="1" applyBorder="1" applyAlignment="1">
      <alignment horizontal="center" vertical="center"/>
    </xf>
    <xf numFmtId="0" fontId="9" fillId="2" borderId="12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0" fontId="9" fillId="2" borderId="13" xfId="2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10" fillId="0" borderId="13" xfId="1" applyFont="1" applyBorder="1" applyAlignment="1">
      <alignment horizontal="right" vertical="center"/>
    </xf>
    <xf numFmtId="14" fontId="10" fillId="0" borderId="13" xfId="1" applyNumberFormat="1" applyFont="1" applyBorder="1" applyAlignment="1">
      <alignment vertical="center"/>
    </xf>
    <xf numFmtId="0" fontId="13" fillId="0" borderId="13" xfId="2" applyFont="1" applyBorder="1" applyAlignment="1">
      <alignment horizontal="left" vertical="center"/>
    </xf>
    <xf numFmtId="0" fontId="10" fillId="0" borderId="13" xfId="1" applyFont="1" applyBorder="1" applyAlignment="1">
      <alignment vertical="center"/>
    </xf>
    <xf numFmtId="49" fontId="10" fillId="0" borderId="14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right" vertical="center"/>
    </xf>
    <xf numFmtId="14" fontId="4" fillId="0" borderId="13" xfId="1" applyNumberFormat="1" applyFont="1" applyBorder="1" applyAlignment="1">
      <alignment vertical="center"/>
    </xf>
    <xf numFmtId="0" fontId="14" fillId="0" borderId="13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14" fontId="4" fillId="0" borderId="17" xfId="1" applyNumberFormat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4" fillId="0" borderId="27" xfId="2" applyFont="1" applyFill="1" applyBorder="1" applyAlignment="1">
      <alignment horizontal="left" vertical="center" wrapText="1"/>
    </xf>
    <xf numFmtId="14" fontId="14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4" fillId="0" borderId="3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vertical="center"/>
    </xf>
    <xf numFmtId="0" fontId="18" fillId="0" borderId="30" xfId="1" applyFont="1" applyBorder="1" applyAlignment="1">
      <alignment horizontal="center" vertical="center" wrapText="1"/>
    </xf>
    <xf numFmtId="0" fontId="14" fillId="3" borderId="26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1" fillId="0" borderId="27" xfId="2" applyFont="1" applyFill="1" applyBorder="1" applyAlignment="1">
      <alignment horizontal="center" vertical="center"/>
    </xf>
    <xf numFmtId="20" fontId="14" fillId="0" borderId="27" xfId="1" applyNumberFormat="1" applyFont="1" applyBorder="1" applyAlignment="1">
      <alignment horizontal="center" vertical="center"/>
    </xf>
    <xf numFmtId="16" fontId="9" fillId="0" borderId="14" xfId="1" applyNumberFormat="1" applyFont="1" applyBorder="1" applyAlignment="1">
      <alignment horizontal="right" vertical="center"/>
    </xf>
    <xf numFmtId="0" fontId="20" fillId="0" borderId="27" xfId="2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horizontal="left" vertical="center" wrapText="1"/>
    </xf>
    <xf numFmtId="14" fontId="19" fillId="0" borderId="27" xfId="2" applyNumberFormat="1" applyFont="1" applyFill="1" applyBorder="1" applyAlignment="1">
      <alignment horizontal="center" vertical="center"/>
    </xf>
    <xf numFmtId="0" fontId="19" fillId="0" borderId="27" xfId="2" applyFont="1" applyFill="1" applyBorder="1" applyAlignment="1">
      <alignment vertical="center" wrapText="1"/>
    </xf>
    <xf numFmtId="0" fontId="19" fillId="0" borderId="30" xfId="1" applyFont="1" applyBorder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14" fillId="3" borderId="27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4" fillId="0" borderId="0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10" fillId="0" borderId="10" xfId="4" applyFont="1" applyBorder="1" applyAlignment="1">
      <alignment horizontal="center" vertical="center"/>
    </xf>
    <xf numFmtId="0" fontId="10" fillId="0" borderId="10" xfId="4" applyFont="1" applyBorder="1" applyAlignment="1">
      <alignment vertical="center"/>
    </xf>
    <xf numFmtId="0" fontId="11" fillId="0" borderId="10" xfId="4" applyFont="1" applyBorder="1" applyAlignment="1">
      <alignment horizontal="right" vertical="center"/>
    </xf>
    <xf numFmtId="0" fontId="11" fillId="0" borderId="11" xfId="4" applyFont="1" applyBorder="1" applyAlignment="1">
      <alignment horizontal="right" vertical="center"/>
    </xf>
    <xf numFmtId="0" fontId="9" fillId="0" borderId="6" xfId="4" applyFont="1" applyFill="1" applyBorder="1" applyAlignment="1">
      <alignment horizontal="left"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/>
    </xf>
    <xf numFmtId="0" fontId="11" fillId="0" borderId="7" xfId="4" applyFont="1" applyBorder="1" applyAlignment="1">
      <alignment horizontal="right" vertical="center"/>
    </xf>
    <xf numFmtId="0" fontId="9" fillId="0" borderId="12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3" xfId="4" applyFont="1" applyFill="1" applyBorder="1" applyAlignment="1">
      <alignment horizontal="right" vertical="center"/>
    </xf>
    <xf numFmtId="0" fontId="9" fillId="0" borderId="33" xfId="4" applyFont="1" applyBorder="1" applyAlignment="1">
      <alignment horizontal="left" vertical="center"/>
    </xf>
    <xf numFmtId="0" fontId="10" fillId="0" borderId="13" xfId="4" applyFont="1" applyBorder="1" applyAlignment="1">
      <alignment vertical="center"/>
    </xf>
    <xf numFmtId="49" fontId="10" fillId="0" borderId="14" xfId="4" applyNumberFormat="1" applyFont="1" applyFill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4" fillId="0" borderId="13" xfId="4" applyFont="1" applyBorder="1" applyAlignment="1">
      <alignment horizontal="center" vertical="center"/>
    </xf>
    <xf numFmtId="0" fontId="4" fillId="0" borderId="13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0" fontId="4" fillId="0" borderId="17" xfId="4" applyFont="1" applyBorder="1" applyAlignment="1">
      <alignment horizontal="center" vertical="center"/>
    </xf>
    <xf numFmtId="0" fontId="4" fillId="0" borderId="17" xfId="4" applyFont="1" applyBorder="1" applyAlignment="1">
      <alignment vertical="center"/>
    </xf>
    <xf numFmtId="0" fontId="4" fillId="0" borderId="18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4" fillId="0" borderId="27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2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2" fillId="0" borderId="7" xfId="4" applyFont="1" applyBorder="1" applyAlignment="1">
      <alignment horizontal="center" vertical="center"/>
    </xf>
    <xf numFmtId="0" fontId="22" fillId="0" borderId="7" xfId="4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  <xf numFmtId="1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vertical="center"/>
    </xf>
    <xf numFmtId="2" fontId="4" fillId="0" borderId="3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left" vertical="center"/>
    </xf>
    <xf numFmtId="14" fontId="4" fillId="0" borderId="39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4" fillId="0" borderId="33" xfId="0" applyNumberFormat="1" applyFont="1" applyBorder="1" applyAlignment="1">
      <alignment horizontal="left" vertical="center"/>
    </xf>
    <xf numFmtId="2" fontId="4" fillId="0" borderId="4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4" fontId="4" fillId="0" borderId="31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2" fontId="4" fillId="0" borderId="43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3" xfId="4" applyFont="1" applyBorder="1" applyAlignment="1">
      <alignment vertical="center"/>
    </xf>
    <xf numFmtId="0" fontId="4" fillId="0" borderId="14" xfId="4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10" fillId="0" borderId="10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9" fillId="4" borderId="9" xfId="4" applyFont="1" applyFill="1" applyBorder="1" applyAlignment="1">
      <alignment vertical="center"/>
    </xf>
    <xf numFmtId="0" fontId="11" fillId="4" borderId="8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right" vertical="center"/>
    </xf>
    <xf numFmtId="0" fontId="10" fillId="4" borderId="15" xfId="4" applyFont="1" applyFill="1" applyBorder="1" applyAlignment="1">
      <alignment horizontal="right" vertical="center"/>
    </xf>
    <xf numFmtId="0" fontId="10" fillId="4" borderId="13" xfId="4" applyFont="1" applyFill="1" applyBorder="1" applyAlignment="1">
      <alignment horizontal="center" vertical="center"/>
    </xf>
    <xf numFmtId="49" fontId="10" fillId="4" borderId="14" xfId="4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4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 wrapText="1"/>
    </xf>
    <xf numFmtId="0" fontId="4" fillId="0" borderId="28" xfId="4" applyFont="1" applyFill="1" applyBorder="1" applyAlignment="1">
      <alignment horizontal="center" vertical="center"/>
    </xf>
    <xf numFmtId="0" fontId="4" fillId="0" borderId="28" xfId="4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0" fontId="4" fillId="0" borderId="44" xfId="4" applyFont="1" applyFill="1" applyBorder="1" applyAlignment="1">
      <alignment horizontal="center" vertical="center"/>
    </xf>
    <xf numFmtId="0" fontId="4" fillId="0" borderId="49" xfId="4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5" xfId="0" applyNumberFormat="1" applyFont="1" applyFill="1" applyBorder="1" applyAlignment="1">
      <alignment horizontal="center" vertical="center"/>
    </xf>
    <xf numFmtId="20" fontId="4" fillId="0" borderId="0" xfId="4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5" fontId="4" fillId="0" borderId="27" xfId="4" applyNumberFormat="1" applyFont="1" applyBorder="1" applyAlignment="1">
      <alignment horizontal="center"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5" fillId="0" borderId="33" xfId="4" applyFont="1" applyBorder="1" applyAlignment="1">
      <alignment horizontal="left" vertical="center"/>
    </xf>
    <xf numFmtId="0" fontId="27" fillId="0" borderId="27" xfId="6" applyFont="1" applyBorder="1" applyAlignment="1">
      <alignment horizontal="center" vertical="center"/>
    </xf>
    <xf numFmtId="0" fontId="27" fillId="0" borderId="27" xfId="6" applyFont="1" applyBorder="1" applyAlignment="1">
      <alignment horizontal="left" vertical="center"/>
    </xf>
    <xf numFmtId="14" fontId="27" fillId="0" borderId="27" xfId="6" applyNumberFormat="1" applyFont="1" applyBorder="1" applyAlignment="1">
      <alignment horizontal="center" vertical="center"/>
    </xf>
    <xf numFmtId="0" fontId="27" fillId="0" borderId="27" xfId="6" applyFont="1" applyBorder="1" applyAlignment="1">
      <alignment horizontal="center" vertical="center" wrapText="1"/>
    </xf>
    <xf numFmtId="0" fontId="27" fillId="0" borderId="44" xfId="6" applyFont="1" applyBorder="1" applyAlignment="1">
      <alignment horizontal="center" vertical="center"/>
    </xf>
    <xf numFmtId="0" fontId="27" fillId="0" borderId="44" xfId="6" applyFont="1" applyBorder="1" applyAlignment="1">
      <alignment horizontal="left" vertical="center"/>
    </xf>
    <xf numFmtId="14" fontId="27" fillId="0" borderId="44" xfId="6" applyNumberFormat="1" applyFont="1" applyBorder="1" applyAlignment="1">
      <alignment horizontal="center" vertical="center"/>
    </xf>
    <xf numFmtId="0" fontId="27" fillId="0" borderId="44" xfId="6" applyFont="1" applyBorder="1" applyAlignment="1">
      <alignment horizontal="center" vertical="center" wrapText="1"/>
    </xf>
    <xf numFmtId="165" fontId="27" fillId="0" borderId="27" xfId="6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5" fontId="27" fillId="0" borderId="44" xfId="6" applyNumberFormat="1" applyFont="1" applyBorder="1" applyAlignment="1">
      <alignment horizontal="center" vertical="center"/>
    </xf>
    <xf numFmtId="165" fontId="27" fillId="0" borderId="27" xfId="6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/>
    </xf>
    <xf numFmtId="0" fontId="27" fillId="0" borderId="26" xfId="6" applyNumberFormat="1" applyFont="1" applyBorder="1" applyAlignment="1">
      <alignment horizontal="center" vertical="center"/>
    </xf>
    <xf numFmtId="0" fontId="27" fillId="0" borderId="27" xfId="6" applyNumberFormat="1" applyFont="1" applyBorder="1" applyAlignment="1">
      <alignment horizontal="center" vertical="center"/>
    </xf>
    <xf numFmtId="0" fontId="27" fillId="0" borderId="48" xfId="6" applyNumberFormat="1" applyFont="1" applyBorder="1" applyAlignment="1">
      <alignment horizontal="center" vertical="center"/>
    </xf>
    <xf numFmtId="0" fontId="27" fillId="0" borderId="44" xfId="6" applyNumberFormat="1" applyFont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15" fillId="2" borderId="20" xfId="3" applyFont="1" applyFill="1" applyBorder="1" applyAlignment="1">
      <alignment horizontal="center" vertical="center" wrapText="1"/>
    </xf>
    <xf numFmtId="0" fontId="15" fillId="2" borderId="23" xfId="3" applyFont="1" applyFill="1" applyBorder="1" applyAlignment="1">
      <alignment horizontal="center" vertical="center" wrapText="1"/>
    </xf>
    <xf numFmtId="14" fontId="15" fillId="2" borderId="20" xfId="3" applyNumberFormat="1" applyFont="1" applyFill="1" applyBorder="1" applyAlignment="1">
      <alignment horizontal="center" vertical="center" wrapText="1"/>
    </xf>
    <xf numFmtId="14" fontId="15" fillId="2" borderId="23" xfId="3" applyNumberFormat="1" applyFont="1" applyFill="1" applyBorder="1" applyAlignment="1">
      <alignment horizontal="center" vertical="center" wrapText="1"/>
    </xf>
    <xf numFmtId="0" fontId="15" fillId="2" borderId="2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5" fillId="2" borderId="46" xfId="4" applyFont="1" applyFill="1" applyBorder="1" applyAlignment="1">
      <alignment horizontal="center" vertical="center" wrapText="1"/>
    </xf>
    <xf numFmtId="0" fontId="15" fillId="2" borderId="27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horizontal="center" vertical="center"/>
    </xf>
    <xf numFmtId="0" fontId="15" fillId="2" borderId="45" xfId="4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47" xfId="4" applyFont="1" applyFill="1" applyBorder="1" applyAlignment="1">
      <alignment horizontal="center" vertical="center" wrapText="1"/>
    </xf>
    <xf numFmtId="0" fontId="15" fillId="2" borderId="28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7" fillId="0" borderId="0" xfId="4" applyNumberFormat="1" applyFont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14" xfId="4" applyFont="1" applyFill="1" applyBorder="1" applyAlignment="1">
      <alignment horizontal="center" vertical="center"/>
    </xf>
    <xf numFmtId="0" fontId="7" fillId="0" borderId="32" xfId="4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6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24186</xdr:colOff>
      <xdr:row>0</xdr:row>
      <xdr:rowOff>89270</xdr:rowOff>
    </xdr:from>
    <xdr:to>
      <xdr:col>11</xdr:col>
      <xdr:colOff>881529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9554" y="89270"/>
          <a:ext cx="857343" cy="688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108600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0</xdr:col>
      <xdr:colOff>196102</xdr:colOff>
      <xdr:row>3</xdr:row>
      <xdr:rowOff>77506</xdr:rowOff>
    </xdr:from>
    <xdr:ext cx="642473" cy="677333"/>
    <xdr:pic>
      <xdr:nvPicPr>
        <xdr:cNvPr id="8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96102" y="833903"/>
          <a:ext cx="642473" cy="677333"/>
        </a:xfrm>
        <a:prstGeom prst="rect">
          <a:avLst/>
        </a:prstGeom>
      </xdr:spPr>
    </xdr:pic>
    <xdr:clientData/>
  </xdr:oneCellAnchor>
  <xdr:oneCellAnchor>
    <xdr:from>
      <xdr:col>11</xdr:col>
      <xdr:colOff>140073</xdr:colOff>
      <xdr:row>3</xdr:row>
      <xdr:rowOff>56029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0365441" y="812426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59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53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39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0.47827790643501744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0.28214317847411585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0.88135020793672636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0.51298049936151424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0.31795015700975104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0.44553670287214997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0.90090133826435514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0.73973929594720977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0.81270170396927011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0.28231207556734295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0.86483453060612603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0.99750328186282289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0.2972681717862975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0.30602460122630182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0.10597206481548738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0.47002820046574523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0.23759310292387437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0.1718981995752431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0.33780191336656817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0.56903859351884223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0.69725945595129513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0.51075580578399837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0.54193173782218906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0.12204398996937038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5.0306624262322353E-2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0.27985655072724047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0.3994290035088911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9.9910699449579088E-2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0.51695092255688635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0.17646266791215315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0.60637943012330264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0.28065916104374733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0.62009509324352552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0.91928540417700633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0.1353849670196392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0.41561280740435036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0.34411919630714383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0.96019399442388975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0.34981868135455374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0.93416267743284587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0.41446303248230698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0.48634984674410298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2.1285562758113663E-2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0.4171883263956967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0.45110169309670589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0.69344489138612653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9.6449900837843772E-2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0.83708120561846155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0.5244211276960663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0.19585861529307191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0.58140871910087299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0.31398577474328415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0.44642264229689443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0.15948598970838768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0.65197764803077085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3.7137326398444248E-3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0.72315379772204236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0.86142471089625139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1.5395919005844694E-2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0.29291745556053861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0.50610397947677399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0.77654479185955361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0.32898484816070706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0.42697049194284276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174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0.71154070576857054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0.38860925988631245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0.67603972955305514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0.22501696954659411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0.18856035898479762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0.96219809391770061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0.47845298508245426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0.52234548416218463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0.39610562514998959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0.6821436230043969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0.58413458605161872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0.71135660869016737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0.77682133976776235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0.83629187444815745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0.64051740606871277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0.80780524497017536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0.46975427906341682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0.4586405475346722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0.64027656959890433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8.2167977137080461E-2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0.43328123581575739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0.80029767835181598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0.15217480535985528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1.482276885933298E-2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0.34279002698848571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0.22364455157387941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4.7652826907354839E-2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0.66206247703316035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0.49600867349367306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56"/>
  <sheetViews>
    <sheetView tabSelected="1" view="pageBreakPreview" topLeftCell="A20" zoomScale="91" zoomScaleNormal="100" zoomScaleSheetLayoutView="91" workbookViewId="0">
      <selection activeCell="H34" sqref="H34"/>
    </sheetView>
  </sheetViews>
  <sheetFormatPr defaultRowHeight="12.75" x14ac:dyDescent="0.2"/>
  <cols>
    <col min="1" max="1" width="6.125" style="65" customWidth="1"/>
    <col min="2" max="2" width="7.25" style="96" customWidth="1"/>
    <col min="3" max="3" width="11" style="96" customWidth="1"/>
    <col min="4" max="4" width="19.625" style="65" customWidth="1"/>
    <col min="5" max="5" width="9.625" style="65" customWidth="1"/>
    <col min="6" max="6" width="8.375" style="65" customWidth="1"/>
    <col min="7" max="7" width="18" style="65" customWidth="1"/>
    <col min="8" max="8" width="18.5" style="65" customWidth="1"/>
    <col min="9" max="9" width="14.375" style="65" customWidth="1"/>
    <col min="10" max="10" width="9.37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189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199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39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6.75" customHeight="1" thickBot="1" x14ac:dyDescent="0.2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</row>
    <row r="9" spans="1:12" ht="18" customHeight="1" thickTop="1" x14ac:dyDescent="0.2">
      <c r="A9" s="219" t="s">
        <v>40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204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211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70"/>
    </row>
    <row r="13" spans="1:12" ht="15.75" x14ac:dyDescent="0.2">
      <c r="A13" s="136" t="s">
        <v>190</v>
      </c>
      <c r="B13" s="71"/>
      <c r="C13" s="97"/>
      <c r="D13" s="98"/>
      <c r="E13" s="72"/>
      <c r="F13" s="134"/>
      <c r="G13" s="161" t="s">
        <v>197</v>
      </c>
      <c r="H13" s="72"/>
      <c r="I13" s="72"/>
      <c r="J13" s="72"/>
      <c r="K13" s="73"/>
      <c r="L13" s="74" t="s">
        <v>205</v>
      </c>
    </row>
    <row r="14" spans="1:12" ht="15.75" x14ac:dyDescent="0.2">
      <c r="A14" s="75" t="s">
        <v>203</v>
      </c>
      <c r="B14" s="76"/>
      <c r="C14" s="99"/>
      <c r="D14" s="100"/>
      <c r="E14" s="77"/>
      <c r="F14" s="135"/>
      <c r="G14" s="162" t="s">
        <v>198</v>
      </c>
      <c r="H14" s="77"/>
      <c r="I14" s="77"/>
      <c r="J14" s="77"/>
      <c r="K14" s="78"/>
      <c r="L14" s="137" t="s">
        <v>200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79" t="s">
        <v>10</v>
      </c>
      <c r="B16" s="80"/>
      <c r="C16" s="80"/>
      <c r="D16" s="81"/>
      <c r="E16" s="82"/>
      <c r="F16" s="81"/>
      <c r="G16" s="83"/>
      <c r="H16" s="84" t="s">
        <v>206</v>
      </c>
      <c r="I16" s="85"/>
      <c r="J16" s="85"/>
      <c r="K16" s="85"/>
      <c r="L16" s="86"/>
    </row>
    <row r="17" spans="1:14" ht="15" x14ac:dyDescent="0.2">
      <c r="A17" s="79" t="s">
        <v>12</v>
      </c>
      <c r="B17" s="80"/>
      <c r="C17" s="80"/>
      <c r="D17" s="87"/>
      <c r="E17" s="82"/>
      <c r="F17" s="81"/>
      <c r="G17" s="138" t="s">
        <v>191</v>
      </c>
      <c r="H17" s="84" t="s">
        <v>186</v>
      </c>
      <c r="I17" s="85"/>
      <c r="J17" s="85"/>
      <c r="K17" s="85"/>
      <c r="L17" s="86"/>
    </row>
    <row r="18" spans="1:14" ht="15" x14ac:dyDescent="0.2">
      <c r="A18" s="79" t="s">
        <v>14</v>
      </c>
      <c r="B18" s="80"/>
      <c r="C18" s="80"/>
      <c r="D18" s="87"/>
      <c r="E18" s="82"/>
      <c r="F18" s="81"/>
      <c r="G18" s="138" t="s">
        <v>192</v>
      </c>
      <c r="H18" s="84" t="s">
        <v>187</v>
      </c>
      <c r="I18" s="85"/>
      <c r="J18" s="85"/>
      <c r="K18" s="85"/>
      <c r="L18" s="86"/>
    </row>
    <row r="19" spans="1:14" ht="15.75" thickBot="1" x14ac:dyDescent="0.25">
      <c r="A19" s="79" t="s">
        <v>16</v>
      </c>
      <c r="B19" s="88"/>
      <c r="C19" s="88"/>
      <c r="D19" s="89"/>
      <c r="E19" s="89"/>
      <c r="F19" s="89"/>
      <c r="G19" s="139" t="s">
        <v>201</v>
      </c>
      <c r="H19" s="165" t="s">
        <v>196</v>
      </c>
      <c r="I19" s="85"/>
      <c r="J19" s="140">
        <v>7</v>
      </c>
      <c r="L19" s="141"/>
    </row>
    <row r="20" spans="1:14" ht="5.2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14" s="94" customFormat="1" ht="21" customHeight="1" thickTop="1" x14ac:dyDescent="0.2">
      <c r="A21" s="228" t="s">
        <v>41</v>
      </c>
      <c r="B21" s="230" t="s">
        <v>19</v>
      </c>
      <c r="C21" s="230" t="s">
        <v>42</v>
      </c>
      <c r="D21" s="230" t="s">
        <v>20</v>
      </c>
      <c r="E21" s="230" t="s">
        <v>21</v>
      </c>
      <c r="F21" s="230" t="s">
        <v>43</v>
      </c>
      <c r="G21" s="230" t="s">
        <v>22</v>
      </c>
      <c r="H21" s="230" t="s">
        <v>44</v>
      </c>
      <c r="I21" s="230" t="s">
        <v>45</v>
      </c>
      <c r="J21" s="230" t="s">
        <v>46</v>
      </c>
      <c r="K21" s="217" t="s">
        <v>47</v>
      </c>
      <c r="L21" s="232" t="s">
        <v>23</v>
      </c>
      <c r="M21" s="215" t="s">
        <v>55</v>
      </c>
      <c r="N21" s="216" t="s">
        <v>56</v>
      </c>
    </row>
    <row r="22" spans="1:14" s="94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30.75" customHeight="1" x14ac:dyDescent="0.2">
      <c r="A23" s="179">
        <v>1</v>
      </c>
      <c r="B23" s="180">
        <v>80</v>
      </c>
      <c r="C23" s="180">
        <v>10111413978</v>
      </c>
      <c r="D23" s="167" t="s">
        <v>212</v>
      </c>
      <c r="E23" s="168" t="s">
        <v>213</v>
      </c>
      <c r="F23" s="166" t="s">
        <v>60</v>
      </c>
      <c r="G23" s="169" t="s">
        <v>214</v>
      </c>
      <c r="H23" s="177">
        <v>1.0684722222222222E-2</v>
      </c>
      <c r="I23" s="160"/>
      <c r="J23" s="133">
        <f>$J$19/(HOUR(H23)+MINUTE(H23)/60+SECOND(H23)/3600)</f>
        <v>27.302275189599133</v>
      </c>
      <c r="K23" s="95"/>
      <c r="L23" s="148"/>
      <c r="M23" s="101">
        <v>0.52470358796296301</v>
      </c>
      <c r="N23" s="155">
        <v>0.51249999999999596</v>
      </c>
    </row>
    <row r="24" spans="1:14" ht="26.25" customHeight="1" x14ac:dyDescent="0.2">
      <c r="A24" s="179">
        <v>2</v>
      </c>
      <c r="B24" s="180">
        <v>79</v>
      </c>
      <c r="C24" s="166">
        <v>10101760761</v>
      </c>
      <c r="D24" s="167" t="s">
        <v>215</v>
      </c>
      <c r="E24" s="168" t="s">
        <v>216</v>
      </c>
      <c r="F24" s="166" t="s">
        <v>60</v>
      </c>
      <c r="G24" s="169" t="s">
        <v>209</v>
      </c>
      <c r="H24" s="174">
        <v>1.1523611111111111E-2</v>
      </c>
      <c r="I24" s="175">
        <f>H24-$H$23</f>
        <v>8.3888888888888902E-4</v>
      </c>
      <c r="J24" s="133">
        <f>$J$19/(HOUR(H24)+MINUTE(H24)/60+SECOND(H24)/3600)</f>
        <v>25.301204819277107</v>
      </c>
      <c r="K24" s="95"/>
      <c r="L24" s="148"/>
      <c r="M24" s="101">
        <v>0.5149914351851852</v>
      </c>
      <c r="N24" s="155">
        <v>0.50277777777777399</v>
      </c>
    </row>
    <row r="25" spans="1:14" ht="21.75" customHeight="1" x14ac:dyDescent="0.2">
      <c r="A25" s="179">
        <v>3</v>
      </c>
      <c r="B25" s="180">
        <v>77</v>
      </c>
      <c r="C25" s="166"/>
      <c r="D25" s="167" t="s">
        <v>217</v>
      </c>
      <c r="E25" s="168" t="s">
        <v>218</v>
      </c>
      <c r="F25" s="166" t="s">
        <v>185</v>
      </c>
      <c r="G25" s="169" t="s">
        <v>210</v>
      </c>
      <c r="H25" s="174">
        <v>1.1737615740740739E-2</v>
      </c>
      <c r="I25" s="175">
        <f t="shared" ref="I25:I26" si="0">H25-$H$23</f>
        <v>1.0528935185185172E-3</v>
      </c>
      <c r="J25" s="133">
        <f t="shared" ref="J25" si="1">$J$19/(HOUR(H25)+MINUTE(H25)/60+SECOND(H25)/3600)</f>
        <v>24.852071005917161</v>
      </c>
      <c r="K25" s="95"/>
      <c r="L25" s="149"/>
      <c r="M25" s="101">
        <v>0.47557743055555557</v>
      </c>
      <c r="N25" s="155">
        <v>0.46319444444444402</v>
      </c>
    </row>
    <row r="26" spans="1:14" ht="21.75" customHeight="1" x14ac:dyDescent="0.2">
      <c r="A26" s="179">
        <v>4</v>
      </c>
      <c r="B26" s="180">
        <v>81</v>
      </c>
      <c r="C26" s="166">
        <v>10036049527</v>
      </c>
      <c r="D26" s="167" t="s">
        <v>219</v>
      </c>
      <c r="E26" s="168" t="s">
        <v>220</v>
      </c>
      <c r="F26" s="166" t="s">
        <v>60</v>
      </c>
      <c r="G26" s="169" t="s">
        <v>209</v>
      </c>
      <c r="H26" s="174">
        <v>1.2301157407407408E-2</v>
      </c>
      <c r="I26" s="175">
        <f t="shared" si="0"/>
        <v>1.616435185185186E-3</v>
      </c>
      <c r="J26" s="133">
        <f>$J$19/(HOUR(H26)+MINUTE(H26)/60+SECOND(H26)/3600)</f>
        <v>23.706491063029166</v>
      </c>
      <c r="K26" s="95"/>
      <c r="L26" s="148"/>
      <c r="M26" s="101">
        <v>0.50898958333333333</v>
      </c>
      <c r="N26" s="155">
        <v>0.49652777777777501</v>
      </c>
    </row>
    <row r="27" spans="1:14" ht="21.75" customHeight="1" x14ac:dyDescent="0.2">
      <c r="A27" s="179">
        <v>5</v>
      </c>
      <c r="B27" s="180">
        <v>97</v>
      </c>
      <c r="C27" s="166">
        <v>10101332850</v>
      </c>
      <c r="D27" s="167" t="s">
        <v>221</v>
      </c>
      <c r="E27" s="168" t="s">
        <v>222</v>
      </c>
      <c r="F27" s="166" t="s">
        <v>60</v>
      </c>
      <c r="G27" s="169" t="s">
        <v>223</v>
      </c>
      <c r="H27" s="174">
        <v>1.2546527777777776E-2</v>
      </c>
      <c r="I27" s="175">
        <f t="shared" ref="I27:I33" si="2">H27-$H$23</f>
        <v>1.861805555555554E-3</v>
      </c>
      <c r="J27" s="133">
        <f t="shared" ref="J27:J33" si="3">$J$19/(HOUR(H27)+MINUTE(H27)/60+SECOND(H27)/3600)</f>
        <v>23.247232472324722</v>
      </c>
      <c r="K27" s="95"/>
      <c r="L27" s="148"/>
      <c r="M27" s="101"/>
      <c r="N27" s="155"/>
    </row>
    <row r="28" spans="1:14" ht="21.75" customHeight="1" x14ac:dyDescent="0.2">
      <c r="A28" s="179">
        <v>6</v>
      </c>
      <c r="B28" s="180">
        <v>93</v>
      </c>
      <c r="C28" s="166"/>
      <c r="D28" s="167" t="s">
        <v>224</v>
      </c>
      <c r="E28" s="168" t="s">
        <v>225</v>
      </c>
      <c r="F28" s="166" t="s">
        <v>60</v>
      </c>
      <c r="G28" s="169" t="s">
        <v>193</v>
      </c>
      <c r="H28" s="174">
        <v>1.2998495370370372E-2</v>
      </c>
      <c r="I28" s="175">
        <f t="shared" si="2"/>
        <v>2.3137731481481499E-3</v>
      </c>
      <c r="J28" s="133">
        <f t="shared" si="3"/>
        <v>22.439893143365985</v>
      </c>
      <c r="K28" s="95"/>
      <c r="L28" s="148"/>
      <c r="M28" s="101"/>
      <c r="N28" s="155"/>
    </row>
    <row r="29" spans="1:14" ht="21.75" customHeight="1" x14ac:dyDescent="0.2">
      <c r="A29" s="179">
        <v>7</v>
      </c>
      <c r="B29" s="180">
        <v>83</v>
      </c>
      <c r="C29" s="166"/>
      <c r="D29" s="167" t="s">
        <v>226</v>
      </c>
      <c r="E29" s="168" t="s">
        <v>227</v>
      </c>
      <c r="F29" s="166" t="s">
        <v>60</v>
      </c>
      <c r="G29" s="169" t="s">
        <v>193</v>
      </c>
      <c r="H29" s="174">
        <v>1.3029282407407408E-2</v>
      </c>
      <c r="I29" s="175">
        <f t="shared" si="2"/>
        <v>2.3445601851851856E-3</v>
      </c>
      <c r="J29" s="133">
        <f t="shared" si="3"/>
        <v>22.380106571936057</v>
      </c>
      <c r="K29" s="95"/>
      <c r="L29" s="148"/>
      <c r="M29" s="101"/>
      <c r="N29" s="155"/>
    </row>
    <row r="30" spans="1:14" ht="21.75" customHeight="1" x14ac:dyDescent="0.2">
      <c r="A30" s="179">
        <v>8</v>
      </c>
      <c r="B30" s="180">
        <v>91</v>
      </c>
      <c r="C30" s="166"/>
      <c r="D30" s="167" t="s">
        <v>228</v>
      </c>
      <c r="E30" s="168" t="s">
        <v>229</v>
      </c>
      <c r="F30" s="166" t="s">
        <v>169</v>
      </c>
      <c r="G30" s="169" t="s">
        <v>193</v>
      </c>
      <c r="H30" s="174">
        <v>1.3053472222222223E-2</v>
      </c>
      <c r="I30" s="175">
        <f t="shared" si="2"/>
        <v>2.3687500000000011E-3</v>
      </c>
      <c r="J30" s="133">
        <f t="shared" si="3"/>
        <v>22.340425531914896</v>
      </c>
      <c r="K30" s="95"/>
      <c r="L30" s="148"/>
      <c r="M30" s="101"/>
      <c r="N30" s="155"/>
    </row>
    <row r="31" spans="1:14" ht="21.75" customHeight="1" x14ac:dyDescent="0.2">
      <c r="A31" s="179">
        <v>9</v>
      </c>
      <c r="B31" s="180">
        <v>87</v>
      </c>
      <c r="C31" s="166"/>
      <c r="D31" s="167" t="s">
        <v>230</v>
      </c>
      <c r="E31" s="168" t="s">
        <v>231</v>
      </c>
      <c r="F31" s="166" t="s">
        <v>169</v>
      </c>
      <c r="G31" s="169" t="s">
        <v>193</v>
      </c>
      <c r="H31" s="174">
        <v>1.4257175925925928E-2</v>
      </c>
      <c r="I31" s="175">
        <f t="shared" si="2"/>
        <v>3.5724537037037062E-3</v>
      </c>
      <c r="J31" s="133">
        <f t="shared" si="3"/>
        <v>20.454545454545457</v>
      </c>
      <c r="K31" s="95"/>
      <c r="L31" s="148"/>
      <c r="M31" s="101"/>
      <c r="N31" s="155"/>
    </row>
    <row r="32" spans="1:14" ht="21.75" customHeight="1" x14ac:dyDescent="0.2">
      <c r="A32" s="179">
        <v>10</v>
      </c>
      <c r="B32" s="180">
        <v>86</v>
      </c>
      <c r="C32" s="166"/>
      <c r="D32" s="167" t="s">
        <v>232</v>
      </c>
      <c r="E32" s="168" t="s">
        <v>233</v>
      </c>
      <c r="F32" s="166" t="s">
        <v>60</v>
      </c>
      <c r="G32" s="169" t="s">
        <v>193</v>
      </c>
      <c r="H32" s="174">
        <v>1.4589236111111112E-2</v>
      </c>
      <c r="I32" s="175">
        <f t="shared" si="2"/>
        <v>3.9045138888888897E-3</v>
      </c>
      <c r="J32" s="133">
        <f t="shared" si="3"/>
        <v>19.984139571768441</v>
      </c>
      <c r="K32" s="95"/>
      <c r="L32" s="148"/>
      <c r="M32" s="101"/>
      <c r="N32" s="155"/>
    </row>
    <row r="33" spans="1:14" ht="21.75" customHeight="1" x14ac:dyDescent="0.2">
      <c r="A33" s="179">
        <v>11</v>
      </c>
      <c r="B33" s="180">
        <v>95</v>
      </c>
      <c r="C33" s="166"/>
      <c r="D33" s="167" t="s">
        <v>234</v>
      </c>
      <c r="E33" s="168" t="s">
        <v>235</v>
      </c>
      <c r="F33" s="166" t="s">
        <v>169</v>
      </c>
      <c r="G33" s="169" t="s">
        <v>193</v>
      </c>
      <c r="H33" s="174">
        <v>1.7504166666666664E-2</v>
      </c>
      <c r="I33" s="175">
        <f t="shared" si="2"/>
        <v>6.8194444444444422E-3</v>
      </c>
      <c r="J33" s="133">
        <f t="shared" si="3"/>
        <v>16.666666666666664</v>
      </c>
      <c r="K33" s="95"/>
      <c r="L33" s="148"/>
      <c r="M33" s="101"/>
      <c r="N33" s="155"/>
    </row>
    <row r="34" spans="1:14" ht="21.75" customHeight="1" x14ac:dyDescent="0.2">
      <c r="A34" s="179" t="s">
        <v>236</v>
      </c>
      <c r="B34" s="180">
        <v>90</v>
      </c>
      <c r="C34" s="166"/>
      <c r="D34" s="167" t="s">
        <v>237</v>
      </c>
      <c r="E34" s="168" t="s">
        <v>238</v>
      </c>
      <c r="F34" s="166" t="s">
        <v>185</v>
      </c>
      <c r="G34" s="169" t="s">
        <v>193</v>
      </c>
      <c r="H34" s="174"/>
      <c r="I34" s="175"/>
      <c r="J34" s="133"/>
      <c r="K34" s="95"/>
      <c r="L34" s="148"/>
      <c r="M34" s="101"/>
      <c r="N34" s="155"/>
    </row>
    <row r="35" spans="1:14" ht="21.75" customHeight="1" x14ac:dyDescent="0.2">
      <c r="A35" s="179" t="s">
        <v>236</v>
      </c>
      <c r="B35" s="180">
        <v>94</v>
      </c>
      <c r="C35" s="166"/>
      <c r="D35" s="167" t="s">
        <v>239</v>
      </c>
      <c r="E35" s="168" t="s">
        <v>240</v>
      </c>
      <c r="F35" s="166" t="s">
        <v>169</v>
      </c>
      <c r="G35" s="169" t="s">
        <v>193</v>
      </c>
      <c r="H35" s="174"/>
      <c r="I35" s="175"/>
      <c r="J35" s="133"/>
      <c r="K35" s="95"/>
      <c r="L35" s="148"/>
      <c r="M35" s="101"/>
      <c r="N35" s="155"/>
    </row>
    <row r="36" spans="1:14" ht="21.75" customHeight="1" x14ac:dyDescent="0.2">
      <c r="A36" s="179" t="s">
        <v>236</v>
      </c>
      <c r="B36" s="180">
        <v>82</v>
      </c>
      <c r="C36" s="166"/>
      <c r="D36" s="167" t="s">
        <v>241</v>
      </c>
      <c r="E36" s="168" t="s">
        <v>242</v>
      </c>
      <c r="F36" s="166" t="s">
        <v>60</v>
      </c>
      <c r="G36" s="169" t="s">
        <v>193</v>
      </c>
      <c r="H36" s="174"/>
      <c r="I36" s="175"/>
      <c r="J36" s="133"/>
      <c r="K36" s="95"/>
      <c r="L36" s="148"/>
      <c r="M36" s="101"/>
      <c r="N36" s="155"/>
    </row>
    <row r="37" spans="1:14" ht="21.75" customHeight="1" thickBot="1" x14ac:dyDescent="0.25">
      <c r="A37" s="181" t="s">
        <v>236</v>
      </c>
      <c r="B37" s="182">
        <v>96</v>
      </c>
      <c r="C37" s="170"/>
      <c r="D37" s="171" t="s">
        <v>243</v>
      </c>
      <c r="E37" s="172" t="s">
        <v>244</v>
      </c>
      <c r="F37" s="170" t="s">
        <v>169</v>
      </c>
      <c r="G37" s="173" t="s">
        <v>193</v>
      </c>
      <c r="H37" s="176"/>
      <c r="I37" s="178"/>
      <c r="J37" s="150"/>
      <c r="K37" s="151"/>
      <c r="L37" s="152"/>
      <c r="M37" s="101"/>
      <c r="N37" s="155"/>
    </row>
    <row r="38" spans="1:14" ht="6.75" customHeight="1" thickTop="1" thickBot="1" x14ac:dyDescent="0.25">
      <c r="A38" s="142"/>
      <c r="B38" s="143"/>
      <c r="C38" s="143"/>
      <c r="D38" s="144"/>
      <c r="E38" s="145"/>
      <c r="F38" s="102"/>
      <c r="G38" s="146"/>
      <c r="H38" s="147"/>
      <c r="I38" s="147"/>
      <c r="J38" s="147"/>
      <c r="K38" s="147"/>
      <c r="L38" s="147"/>
    </row>
    <row r="39" spans="1:14" ht="15.75" thickTop="1" x14ac:dyDescent="0.2">
      <c r="A39" s="236" t="s">
        <v>48</v>
      </c>
      <c r="B39" s="237"/>
      <c r="C39" s="237"/>
      <c r="D39" s="237"/>
      <c r="E39" s="237"/>
      <c r="F39" s="237"/>
      <c r="G39" s="237" t="s">
        <v>49</v>
      </c>
      <c r="H39" s="237"/>
      <c r="I39" s="237"/>
      <c r="J39" s="237"/>
      <c r="K39" s="237"/>
      <c r="L39" s="238"/>
    </row>
    <row r="40" spans="1:14" x14ac:dyDescent="0.2">
      <c r="A40" s="153" t="s">
        <v>207</v>
      </c>
      <c r="B40" s="104"/>
      <c r="C40" s="105"/>
      <c r="D40" s="104"/>
      <c r="E40" s="106"/>
      <c r="F40" s="107"/>
      <c r="G40" s="108" t="s">
        <v>175</v>
      </c>
      <c r="H40" s="154">
        <v>4</v>
      </c>
      <c r="I40" s="163"/>
      <c r="J40" s="110"/>
      <c r="K40" s="125" t="s">
        <v>183</v>
      </c>
      <c r="L40" s="112">
        <f>COUNTIF(F23:F37,"ЗМС")</f>
        <v>0</v>
      </c>
    </row>
    <row r="41" spans="1:14" x14ac:dyDescent="0.2">
      <c r="A41" s="153" t="s">
        <v>208</v>
      </c>
      <c r="B41" s="104"/>
      <c r="C41" s="113"/>
      <c r="D41" s="104"/>
      <c r="E41" s="114"/>
      <c r="F41" s="115"/>
      <c r="G41" s="116" t="s">
        <v>176</v>
      </c>
      <c r="H41" s="109">
        <f>H42+H47</f>
        <v>15</v>
      </c>
      <c r="I41" s="129"/>
      <c r="J41" s="117"/>
      <c r="K41" s="125" t="s">
        <v>184</v>
      </c>
      <c r="L41" s="112">
        <f>COUNTIF(F23:F37,"МСМК")</f>
        <v>0</v>
      </c>
    </row>
    <row r="42" spans="1:14" x14ac:dyDescent="0.2">
      <c r="A42" s="153" t="s">
        <v>202</v>
      </c>
      <c r="B42" s="104"/>
      <c r="C42" s="118"/>
      <c r="D42" s="104"/>
      <c r="E42" s="114"/>
      <c r="F42" s="115"/>
      <c r="G42" s="116" t="s">
        <v>177</v>
      </c>
      <c r="H42" s="109">
        <f>H43+H44+H45+H46</f>
        <v>11</v>
      </c>
      <c r="I42" s="129"/>
      <c r="J42" s="117"/>
      <c r="K42" s="125" t="s">
        <v>185</v>
      </c>
      <c r="L42" s="112">
        <f>COUNTIF(F23:F37,"МС")</f>
        <v>2</v>
      </c>
    </row>
    <row r="43" spans="1:14" x14ac:dyDescent="0.2">
      <c r="A43" s="153" t="s">
        <v>195</v>
      </c>
      <c r="B43" s="104"/>
      <c r="C43" s="118"/>
      <c r="D43" s="104"/>
      <c r="E43" s="114"/>
      <c r="F43" s="115"/>
      <c r="G43" s="116" t="s">
        <v>178</v>
      </c>
      <c r="H43" s="109">
        <f>COUNT(A23:A145)</f>
        <v>11</v>
      </c>
      <c r="I43" s="129"/>
      <c r="J43" s="117"/>
      <c r="K43" s="111" t="s">
        <v>60</v>
      </c>
      <c r="L43" s="112">
        <f>COUNTIF(F23:F37,"КМС")</f>
        <v>8</v>
      </c>
    </row>
    <row r="44" spans="1:14" x14ac:dyDescent="0.2">
      <c r="A44" s="103"/>
      <c r="B44" s="104"/>
      <c r="C44" s="118"/>
      <c r="D44" s="104"/>
      <c r="E44" s="114"/>
      <c r="F44" s="115"/>
      <c r="G44" s="116" t="s">
        <v>179</v>
      </c>
      <c r="H44" s="109">
        <f>COUNTIF(A23:A144,"ЛИМ")</f>
        <v>0</v>
      </c>
      <c r="I44" s="129"/>
      <c r="J44" s="117"/>
      <c r="K44" s="111" t="s">
        <v>169</v>
      </c>
      <c r="L44" s="112">
        <f>COUNTIF(F23:F37,"1 СР")</f>
        <v>5</v>
      </c>
    </row>
    <row r="45" spans="1:14" x14ac:dyDescent="0.2">
      <c r="A45" s="103"/>
      <c r="B45" s="104"/>
      <c r="C45" s="104"/>
      <c r="D45" s="104"/>
      <c r="E45" s="114"/>
      <c r="F45" s="115"/>
      <c r="G45" s="116" t="s">
        <v>180</v>
      </c>
      <c r="H45" s="109">
        <f>COUNTIF(A23:A144,"НФ")</f>
        <v>0</v>
      </c>
      <c r="I45" s="129"/>
      <c r="J45" s="117"/>
      <c r="K45" s="111" t="s">
        <v>168</v>
      </c>
      <c r="L45" s="112">
        <f>COUNTIF(F23:F37,"2 СР")</f>
        <v>0</v>
      </c>
    </row>
    <row r="46" spans="1:14" x14ac:dyDescent="0.2">
      <c r="A46" s="103"/>
      <c r="B46" s="104"/>
      <c r="C46" s="104"/>
      <c r="D46" s="104"/>
      <c r="E46" s="114"/>
      <c r="F46" s="115"/>
      <c r="G46" s="116" t="s">
        <v>181</v>
      </c>
      <c r="H46" s="109">
        <f>COUNTIF(A23:A144,"ДСКВ")</f>
        <v>0</v>
      </c>
      <c r="I46" s="129"/>
      <c r="J46" s="117"/>
      <c r="K46" s="111" t="s">
        <v>167</v>
      </c>
      <c r="L46" s="112">
        <f>COUNTIF(F23:F38,"3 СР")</f>
        <v>0</v>
      </c>
    </row>
    <row r="47" spans="1:14" x14ac:dyDescent="0.2">
      <c r="A47" s="103"/>
      <c r="B47" s="104"/>
      <c r="C47" s="104"/>
      <c r="D47" s="104"/>
      <c r="E47" s="119"/>
      <c r="F47" s="120"/>
      <c r="G47" s="116" t="s">
        <v>182</v>
      </c>
      <c r="H47" s="109">
        <f>COUNTIF(A23:A144,"НС")</f>
        <v>4</v>
      </c>
      <c r="I47" s="164"/>
      <c r="J47" s="121"/>
      <c r="K47" s="125"/>
      <c r="L47" s="126"/>
    </row>
    <row r="48" spans="1:14" ht="6.75" customHeight="1" x14ac:dyDescent="0.2">
      <c r="A48" s="158"/>
      <c r="B48" s="156"/>
      <c r="C48" s="156"/>
      <c r="D48" s="157"/>
      <c r="E48" s="159"/>
      <c r="F48" s="127"/>
      <c r="G48" s="127"/>
      <c r="H48" s="128"/>
      <c r="I48" s="129"/>
      <c r="J48" s="130"/>
      <c r="K48" s="127"/>
      <c r="L48" s="122"/>
    </row>
    <row r="49" spans="1:12" ht="15.75" x14ac:dyDescent="0.2">
      <c r="A49" s="207" t="s">
        <v>50</v>
      </c>
      <c r="B49" s="203"/>
      <c r="C49" s="203"/>
      <c r="D49" s="203"/>
      <c r="E49" s="203" t="s">
        <v>51</v>
      </c>
      <c r="F49" s="203"/>
      <c r="G49" s="203"/>
      <c r="H49" s="203" t="s">
        <v>52</v>
      </c>
      <c r="I49" s="203"/>
      <c r="J49" s="203" t="s">
        <v>194</v>
      </c>
      <c r="K49" s="203"/>
      <c r="L49" s="205"/>
    </row>
    <row r="50" spans="1:12" x14ac:dyDescent="0.2">
      <c r="A50" s="210"/>
      <c r="B50" s="211"/>
      <c r="C50" s="211"/>
      <c r="D50" s="211"/>
      <c r="E50" s="211"/>
      <c r="F50" s="204"/>
      <c r="G50" s="204"/>
      <c r="H50" s="204"/>
      <c r="I50" s="204"/>
      <c r="J50" s="204"/>
      <c r="K50" s="204"/>
      <c r="L50" s="206"/>
    </row>
    <row r="51" spans="1:12" x14ac:dyDescent="0.2">
      <c r="A51" s="123"/>
      <c r="B51" s="131"/>
      <c r="C51" s="131"/>
      <c r="D51" s="131"/>
      <c r="E51" s="132"/>
      <c r="F51" s="131"/>
      <c r="G51" s="131"/>
      <c r="H51" s="128"/>
      <c r="I51" s="128"/>
      <c r="J51" s="131"/>
      <c r="K51" s="131"/>
      <c r="L51" s="124"/>
    </row>
    <row r="52" spans="1:12" x14ac:dyDescent="0.2">
      <c r="A52" s="123"/>
      <c r="B52" s="131"/>
      <c r="C52" s="131"/>
      <c r="D52" s="131"/>
      <c r="E52" s="132"/>
      <c r="F52" s="131"/>
      <c r="G52" s="131"/>
      <c r="H52" s="128"/>
      <c r="I52" s="128"/>
      <c r="J52" s="131"/>
      <c r="K52" s="131"/>
      <c r="L52" s="124"/>
    </row>
    <row r="53" spans="1:12" x14ac:dyDescent="0.2">
      <c r="A53" s="210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2"/>
    </row>
    <row r="54" spans="1:12" x14ac:dyDescent="0.2">
      <c r="A54" s="210"/>
      <c r="B54" s="211"/>
      <c r="C54" s="211"/>
      <c r="D54" s="211"/>
      <c r="E54" s="211"/>
      <c r="F54" s="213"/>
      <c r="G54" s="213"/>
      <c r="H54" s="213"/>
      <c r="I54" s="213"/>
      <c r="J54" s="213"/>
      <c r="K54" s="213"/>
      <c r="L54" s="214"/>
    </row>
    <row r="55" spans="1:12" ht="15" customHeight="1" thickBot="1" x14ac:dyDescent="0.25">
      <c r="A55" s="208"/>
      <c r="B55" s="209"/>
      <c r="C55" s="209"/>
      <c r="D55" s="209"/>
      <c r="E55" s="204" t="str">
        <f>G17</f>
        <v>ЖЕРЕБЦОВА М.С. (ВК, г. ЧИТА)</v>
      </c>
      <c r="F55" s="204"/>
      <c r="G55" s="204"/>
      <c r="H55" s="204" t="str">
        <f>G18</f>
        <v>КЛЮЧНИКОВА О.А. (ВК, г. ЧИТА)</v>
      </c>
      <c r="I55" s="204"/>
      <c r="J55" s="204" t="str">
        <f>G19</f>
        <v>ЛЕБЕДЕВ А.Ю. (ВК, г. ХАБАРОВСК)</v>
      </c>
      <c r="K55" s="204"/>
      <c r="L55" s="206"/>
    </row>
    <row r="56" spans="1:12" ht="13.5" thickTop="1" x14ac:dyDescent="0.2"/>
  </sheetData>
  <sortState ref="A23:U120">
    <sortCondition ref="A23:A120"/>
  </sortState>
  <mergeCells count="42">
    <mergeCell ref="A39:F39"/>
    <mergeCell ref="G39:L39"/>
    <mergeCell ref="I21:I22"/>
    <mergeCell ref="J21:J22"/>
    <mergeCell ref="A7:L7"/>
    <mergeCell ref="H15:L15"/>
    <mergeCell ref="H21:H22"/>
    <mergeCell ref="A8:L8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49:I49"/>
    <mergeCell ref="H55:I55"/>
    <mergeCell ref="J49:L49"/>
    <mergeCell ref="J55:L55"/>
    <mergeCell ref="A49:D49"/>
    <mergeCell ref="A55:D55"/>
    <mergeCell ref="E49:G49"/>
    <mergeCell ref="E55:G55"/>
    <mergeCell ref="A50:E50"/>
    <mergeCell ref="F50:L50"/>
    <mergeCell ref="A53:E53"/>
    <mergeCell ref="F53:L53"/>
    <mergeCell ref="A54:E54"/>
    <mergeCell ref="F54:L54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2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 на вр</vt:lpstr>
      <vt:lpstr>'инд г на вр'!Заголовки_для_печати</vt:lpstr>
      <vt:lpstr>'Стартовый протокол'!Заголовки_для_печати</vt:lpstr>
      <vt:lpstr>'инд г на вр'!Область_печати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2022-10-11T11:26:42Z</dcterms:modified>
</cp:coreProperties>
</file>