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665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7" i="2" l="1"/>
  <c r="K39" i="2" l="1"/>
  <c r="K38" i="2"/>
  <c r="K37" i="2"/>
  <c r="K36" i="2"/>
  <c r="I36" i="2"/>
  <c r="H47" i="2" l="1"/>
  <c r="E47" i="2"/>
  <c r="I39" i="2"/>
  <c r="I38" i="2"/>
  <c r="I37" i="2"/>
  <c r="K35" i="2"/>
  <c r="K34" i="2"/>
  <c r="K33" i="2"/>
  <c r="I35" i="2" l="1"/>
  <c r="I34" i="2" s="1"/>
</calcChain>
</file>

<file path=xl/sharedStrings.xml><?xml version="1.0" encoding="utf-8"?>
<sst xmlns="http://schemas.openxmlformats.org/spreadsheetml/2006/main" count="107" uniqueCount="94">
  <si>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</si>
  <si>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</si>
  <si>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</si>
  <si>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</si>
  <si>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</si>
  <si>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</si>
  <si>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</si>
  <si>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</si>
  <si>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</si>
  <si>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</si>
  <si>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</si>
  <si>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</si>
  <si>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</si>
  <si>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</si>
  <si>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</si>
  <si>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</si>
  <si>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</si>
  <si>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</si>
  <si>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</si>
  <si>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</si>
  <si>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</si>
  <si>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</si>
  <si>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</si>
  <si>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</si>
  <si>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</si>
  <si>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</si>
  <si>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</si>
  <si>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</si>
  <si>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</si>
  <si>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</si>
  <si>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</si>
  <si>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</si>
  <si>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</si>
  <si>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</si>
  <si>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</si>
  <si>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</si>
  <si>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</si>
  <si>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</si>
  <si>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</si>
  <si>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</si>
  <si>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</si>
  <si>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</si>
  <si>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</si>
  <si>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</si>
  <si>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</si>
  <si>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</si>
  <si>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</si>
  <si>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ГБУ РМ "СШОР по велоспорту"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</si>
  <si>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</si>
  <si>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</si>
  <si>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</si>
  <si>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</si>
  <si>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</si>
  <si>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</si>
  <si>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ГБУ РМ"СШОР по велоспорту"</t>
  </si>
  <si>
    <t>Москва</t>
  </si>
  <si>
    <t>ГБУ "СШОР "Нагорная" Москомспорта</t>
  </si>
  <si>
    <t>Санкт-Петербург</t>
  </si>
  <si>
    <t>Температура: +18</t>
  </si>
  <si>
    <t>Республика Мордовия</t>
  </si>
  <si>
    <t>Юниорки 17-18 лет</t>
  </si>
  <si>
    <t>Симашкина Александра</t>
  </si>
  <si>
    <t>02.03.2005</t>
  </si>
  <si>
    <t>Каракулина Оксана</t>
  </si>
  <si>
    <t>12.06.2004</t>
  </si>
  <si>
    <t>Филиппова Екатерина</t>
  </si>
  <si>
    <t>12.10.2005</t>
  </si>
  <si>
    <t>ГБУ СШОР "Нагорная" Москомспорта"</t>
  </si>
  <si>
    <t>Шумова Анна</t>
  </si>
  <si>
    <t>04.11.2005</t>
  </si>
  <si>
    <t>Алексеева Татьяна</t>
  </si>
  <si>
    <t>02.06.2005</t>
  </si>
  <si>
    <t>СПб ГБПОУ "Олимпийские надежды"</t>
  </si>
  <si>
    <t>Дмитриева Ангелина</t>
  </si>
  <si>
    <t>22.07.2005</t>
  </si>
  <si>
    <t>Московская область</t>
  </si>
  <si>
    <t>ГБУ МО"СШОР по велоспорту"</t>
  </si>
  <si>
    <t xml:space="preserve">                                                            МИНИСТЕРСТВО ФИЗИЧЕСКОЙ КУЛЬТУРЫ И СПОРТА ПЕНЗЕНСКОЙ ОБЛАСТИ</t>
  </si>
  <si>
    <t>РОО "Федерация велосипедного спорта ПЕНЗЕНСКОЙ ОБЛАСТИ"</t>
  </si>
  <si>
    <t>МУНИЦИПАЛЬНОЕ БЮДЖЕТНОЕ УЧРЕЖДЕНИЕ "СПОРТИВНАЯ ШКОЛА №4 г. ПЕНЗЫ"</t>
  </si>
  <si>
    <t xml:space="preserve"> МЕСТО ПРОВЕДЕНИЯ: г. Пенза</t>
  </si>
  <si>
    <r>
      <t xml:space="preserve">НАЧАЛО ГОНКИ: </t>
    </r>
    <r>
      <rPr>
        <sz val="11"/>
        <rFont val="Calibri"/>
        <family val="2"/>
        <charset val="204"/>
      </rPr>
      <t>15ч 25м</t>
    </r>
  </si>
  <si>
    <t xml:space="preserve"> ДАТА ПРОВЕДЕНИЯ: 28 апреля 2022 года </t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</si>
  <si>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</si>
  <si>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№ ЕКП 2022: 4685</t>
  </si>
  <si>
    <t>БУКОВА О.Ю. (IК, г. Пенза)</t>
  </si>
  <si>
    <t>Савина Майя</t>
  </si>
  <si>
    <t>Иркутская область</t>
  </si>
  <si>
    <t>Иркутск СШОР "Олимпиец"</t>
  </si>
  <si>
    <t>Аксютичева Анастасия</t>
  </si>
  <si>
    <t>Брянская область</t>
  </si>
  <si>
    <t>ГБУ БО СШОР "Русь"</t>
  </si>
  <si>
    <t>Барановская Анна</t>
  </si>
  <si>
    <t>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</si>
</sst>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5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165" fontId="20" fillId="0" borderId="35" xfId="0" applyNumberFormat="1" applyFont="1" applyFill="1" applyBorder="1" applyAlignment="1">
      <alignment horizontal="center" vertical="center"/>
    </xf>
    <xf numFmtId="0" fontId="5" fillId="3" borderId="28" xfId="2" applyFont="1" applyFill="1" applyBorder="1" applyAlignment="1">
      <alignment horizontal="right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0" xfId="2" applyFont="1" applyAlignment="1">
      <alignment vertical="center"/>
    </xf>
    <xf numFmtId="14" fontId="20" fillId="0" borderId="24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5" fillId="0" borderId="19" xfId="2" applyFont="1" applyBorder="1" applyAlignment="1">
      <alignment horizontal="center"/>
    </xf>
    <xf numFmtId="0" fontId="20" fillId="0" borderId="37" xfId="0" applyFont="1" applyFill="1" applyBorder="1" applyAlignment="1">
      <alignment horizontal="left" vertical="center"/>
    </xf>
    <xf numFmtId="0" fontId="17" fillId="0" borderId="19" xfId="11" applyFont="1" applyBorder="1" applyAlignment="1">
      <alignment vertical="center" wrapText="1"/>
    </xf>
    <xf numFmtId="14" fontId="20" fillId="0" borderId="35" xfId="0" applyNumberFormat="1" applyFont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164" fontId="16" fillId="0" borderId="19" xfId="2" applyNumberFormat="1" applyFont="1" applyBorder="1" applyAlignment="1">
      <alignment horizontal="center" vertical="center" wrapText="1"/>
    </xf>
    <xf numFmtId="0" fontId="16" fillId="0" borderId="19" xfId="2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6" fillId="0" borderId="19" xfId="2" applyFont="1" applyBorder="1" applyAlignment="1">
      <alignment vertical="center" wrapText="1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5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6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1089482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7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8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1089482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9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10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1089482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P48"/>
  <sheetViews>
    <sheetView tabSelected="1" view="pageBreakPreview" topLeftCell="A25" zoomScaleNormal="100" zoomScaleSheetLayoutView="100" zoomScalePageLayoutView="95" workbookViewId="0">
      <selection activeCell="K38" sqref="K38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4.140625" style="1" customWidth="1"/>
    <col min="9" max="9" width="27.28515625" style="1" customWidth="1"/>
    <col min="10" max="10" width="16.140625" style="1" customWidth="1"/>
    <col min="11" max="11" width="16.7109375" style="1" customWidth="1"/>
    <col min="12" max="1004" width="9.140625" style="1"/>
  </cols>
  <sheetData>
    <row r="1" spans="1:1004" ht="22.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004" ht="22.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004" ht="22.5" customHeight="1" x14ac:dyDescent="0.2">
      <c r="A3" s="101" t="s">
        <v>77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004" ht="22.5" customHeight="1" x14ac:dyDescent="0.2">
      <c r="A4" s="100" t="s">
        <v>78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004" ht="21" customHeight="1" x14ac:dyDescent="0.2">
      <c r="A5" s="100" t="s">
        <v>79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004" s="3" customFormat="1" ht="28.5" x14ac:dyDescent="0.2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004" s="3" customFormat="1" ht="18" customHeight="1" x14ac:dyDescent="0.2">
      <c r="A7" s="80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004" s="3" customFormat="1" ht="6" customHeight="1" thickBo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004" ht="18" customHeight="1" thickTop="1" x14ac:dyDescent="0.2">
      <c r="A9" s="82" t="s">
        <v>4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004" ht="18" customHeight="1" x14ac:dyDescent="0.2">
      <c r="A10" s="83" t="s">
        <v>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004" ht="19.5" customHeight="1" x14ac:dyDescent="0.2">
      <c r="A11" s="83" t="s">
        <v>60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004" ht="7.5" customHeight="1" x14ac:dyDescent="0.2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004" ht="15.75" x14ac:dyDescent="0.2">
      <c r="A13" s="85" t="s">
        <v>80</v>
      </c>
      <c r="B13" s="85"/>
      <c r="C13" s="85"/>
      <c r="D13" s="85"/>
      <c r="E13" s="4"/>
      <c r="F13" s="4"/>
      <c r="H13" s="65" t="s">
        <v>81</v>
      </c>
      <c r="I13" s="4"/>
      <c r="J13" s="5"/>
      <c r="K13" s="6" t="s">
        <v>6</v>
      </c>
      <c r="ALP13"/>
    </row>
    <row r="14" spans="1:1004" ht="15.75" x14ac:dyDescent="0.2">
      <c r="A14" s="86" t="s">
        <v>82</v>
      </c>
      <c r="B14" s="86"/>
      <c r="C14" s="86"/>
      <c r="D14" s="86"/>
      <c r="E14" s="7"/>
      <c r="F14" s="7"/>
      <c r="H14" s="66" t="s">
        <v>83</v>
      </c>
      <c r="I14" s="7"/>
      <c r="J14" s="8"/>
      <c r="K14" s="69" t="s">
        <v>84</v>
      </c>
      <c r="ALP14"/>
    </row>
    <row r="15" spans="1:1004" ht="15" x14ac:dyDescent="0.2">
      <c r="A15" s="87" t="s">
        <v>7</v>
      </c>
      <c r="B15" s="87"/>
      <c r="C15" s="87"/>
      <c r="D15" s="87"/>
      <c r="E15" s="87"/>
      <c r="F15" s="87"/>
      <c r="G15" s="87"/>
      <c r="H15" s="87"/>
      <c r="I15" s="88" t="s">
        <v>8</v>
      </c>
      <c r="J15" s="88"/>
      <c r="K15" s="88"/>
      <c r="ALP15"/>
    </row>
    <row r="16" spans="1:1004" ht="15" x14ac:dyDescent="0.2">
      <c r="A16" s="9" t="s">
        <v>9</v>
      </c>
      <c r="B16" s="10"/>
      <c r="C16" s="10"/>
      <c r="D16" s="11"/>
      <c r="E16" s="12"/>
      <c r="F16" s="11"/>
      <c r="G16" s="13"/>
      <c r="H16" s="54"/>
      <c r="I16" s="89" t="s">
        <v>50</v>
      </c>
      <c r="J16" s="89"/>
      <c r="K16" s="89"/>
      <c r="ALP16"/>
    </row>
    <row r="17" spans="1:1004" ht="15" x14ac:dyDescent="0.2">
      <c r="A17" s="9" t="s">
        <v>10</v>
      </c>
      <c r="B17" s="10"/>
      <c r="C17" s="10"/>
      <c r="D17" s="13"/>
      <c r="E17" s="12"/>
      <c r="F17" s="11"/>
      <c r="G17" s="14"/>
      <c r="H17" s="67" t="s">
        <v>48</v>
      </c>
      <c r="I17" s="15" t="s">
        <v>11</v>
      </c>
      <c r="J17" s="16"/>
      <c r="K17" s="64">
        <v>3</v>
      </c>
      <c r="ALP17"/>
    </row>
    <row r="18" spans="1:1004" ht="15" x14ac:dyDescent="0.2">
      <c r="A18" s="17" t="s">
        <v>12</v>
      </c>
      <c r="B18" s="10"/>
      <c r="C18" s="10"/>
      <c r="D18" s="13"/>
      <c r="E18" s="12"/>
      <c r="F18" s="11"/>
      <c r="G18" s="14"/>
      <c r="H18" s="67" t="s">
        <v>85</v>
      </c>
      <c r="I18" s="15" t="s">
        <v>13</v>
      </c>
      <c r="J18" s="16"/>
      <c r="K18" s="64">
        <v>1</v>
      </c>
      <c r="ALP18"/>
    </row>
    <row r="19" spans="1:1004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68" t="s">
        <v>49</v>
      </c>
      <c r="I19" s="20" t="s">
        <v>46</v>
      </c>
      <c r="J19" s="62">
        <v>372</v>
      </c>
      <c r="K19" s="63">
        <v>372</v>
      </c>
      <c r="ALP19"/>
    </row>
    <row r="20" spans="1:1004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004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5" t="s">
        <v>23</v>
      </c>
      <c r="J21" s="27" t="s">
        <v>24</v>
      </c>
      <c r="K21" s="28" t="s">
        <v>25</v>
      </c>
    </row>
    <row r="22" spans="1:1004" s="30" customFormat="1" ht="27" customHeight="1" x14ac:dyDescent="0.2">
      <c r="A22" s="58">
        <v>1</v>
      </c>
      <c r="B22" s="70">
        <v>372</v>
      </c>
      <c r="C22" s="71">
        <v>10075130322</v>
      </c>
      <c r="D22" s="72" t="s">
        <v>61</v>
      </c>
      <c r="E22" s="73" t="s">
        <v>62</v>
      </c>
      <c r="F22" s="71" t="s">
        <v>27</v>
      </c>
      <c r="G22" s="71" t="s">
        <v>55</v>
      </c>
      <c r="H22" s="71" t="s">
        <v>56</v>
      </c>
      <c r="I22" s="74">
        <v>4.732638888888889E-4</v>
      </c>
      <c r="J22" s="59"/>
      <c r="K22" s="60"/>
    </row>
    <row r="23" spans="1:1004" s="30" customFormat="1" ht="27" customHeight="1" x14ac:dyDescent="0.2">
      <c r="A23" s="58">
        <v>2</v>
      </c>
      <c r="B23" s="70">
        <v>385</v>
      </c>
      <c r="C23" s="71">
        <v>10079505123</v>
      </c>
      <c r="D23" s="72" t="s">
        <v>86</v>
      </c>
      <c r="E23" s="102">
        <v>38593</v>
      </c>
      <c r="F23" s="71" t="s">
        <v>27</v>
      </c>
      <c r="G23" s="71" t="s">
        <v>87</v>
      </c>
      <c r="H23" s="71" t="s">
        <v>88</v>
      </c>
      <c r="I23" s="74">
        <v>4.8680555555555559E-4</v>
      </c>
      <c r="J23" s="59"/>
      <c r="K23" s="60"/>
    </row>
    <row r="24" spans="1:1004" s="30" customFormat="1" ht="27" customHeight="1" x14ac:dyDescent="0.2">
      <c r="A24" s="58">
        <v>3</v>
      </c>
      <c r="B24" s="70">
        <v>375</v>
      </c>
      <c r="C24" s="71">
        <v>10076777096</v>
      </c>
      <c r="D24" s="72" t="s">
        <v>65</v>
      </c>
      <c r="E24" s="73" t="s">
        <v>66</v>
      </c>
      <c r="F24" s="71" t="s">
        <v>27</v>
      </c>
      <c r="G24" s="71" t="s">
        <v>55</v>
      </c>
      <c r="H24" s="71" t="s">
        <v>67</v>
      </c>
      <c r="I24" s="74">
        <v>5.0555555555555553E-4</v>
      </c>
      <c r="J24" s="59"/>
      <c r="K24" s="60"/>
    </row>
    <row r="25" spans="1:1004" s="30" customFormat="1" ht="27" customHeight="1" x14ac:dyDescent="0.2">
      <c r="A25" s="58">
        <v>4</v>
      </c>
      <c r="B25" s="70">
        <v>42</v>
      </c>
      <c r="C25" s="71">
        <v>10089460252</v>
      </c>
      <c r="D25" s="72" t="s">
        <v>70</v>
      </c>
      <c r="E25" s="73" t="s">
        <v>71</v>
      </c>
      <c r="F25" s="71" t="s">
        <v>37</v>
      </c>
      <c r="G25" s="71" t="s">
        <v>57</v>
      </c>
      <c r="H25" s="71" t="s">
        <v>72</v>
      </c>
      <c r="I25" s="74">
        <v>5.1041666666666672E-4</v>
      </c>
      <c r="J25" s="59"/>
      <c r="K25" s="60"/>
    </row>
    <row r="26" spans="1:1004" s="30" customFormat="1" ht="27" customHeight="1" x14ac:dyDescent="0.2">
      <c r="A26" s="58">
        <v>5</v>
      </c>
      <c r="B26" s="70">
        <v>51</v>
      </c>
      <c r="C26" s="71">
        <v>10077688088</v>
      </c>
      <c r="D26" s="72" t="s">
        <v>63</v>
      </c>
      <c r="E26" s="73" t="s">
        <v>64</v>
      </c>
      <c r="F26" s="71" t="s">
        <v>27</v>
      </c>
      <c r="G26" s="71" t="s">
        <v>59</v>
      </c>
      <c r="H26" s="71" t="s">
        <v>47</v>
      </c>
      <c r="I26" s="74">
        <v>5.2708333333333329E-4</v>
      </c>
      <c r="J26" s="59"/>
      <c r="K26" s="60"/>
    </row>
    <row r="27" spans="1:1004" s="30" customFormat="1" ht="27" customHeight="1" x14ac:dyDescent="0.2">
      <c r="A27" s="58">
        <v>6</v>
      </c>
      <c r="B27" s="70">
        <v>916</v>
      </c>
      <c r="C27" s="71">
        <v>10036093983</v>
      </c>
      <c r="D27" s="72" t="s">
        <v>73</v>
      </c>
      <c r="E27" s="73" t="s">
        <v>74</v>
      </c>
      <c r="F27" s="71" t="s">
        <v>27</v>
      </c>
      <c r="G27" s="71" t="s">
        <v>75</v>
      </c>
      <c r="H27" s="71" t="s">
        <v>76</v>
      </c>
      <c r="I27" s="74">
        <v>5.4085648148148146E-4</v>
      </c>
      <c r="J27" s="59"/>
      <c r="K27" s="60"/>
    </row>
    <row r="28" spans="1:1004" s="30" customFormat="1" ht="27" customHeight="1" x14ac:dyDescent="0.2">
      <c r="A28" s="58">
        <v>7</v>
      </c>
      <c r="B28" s="70">
        <v>78</v>
      </c>
      <c r="C28" s="71">
        <v>10090374375</v>
      </c>
      <c r="D28" s="72" t="s">
        <v>68</v>
      </c>
      <c r="E28" s="73" t="s">
        <v>69</v>
      </c>
      <c r="F28" s="71" t="s">
        <v>27</v>
      </c>
      <c r="G28" s="71" t="s">
        <v>59</v>
      </c>
      <c r="H28" s="71" t="s">
        <v>54</v>
      </c>
      <c r="I28" s="74">
        <v>5.4317129629629626E-4</v>
      </c>
      <c r="J28" s="59"/>
      <c r="K28" s="60"/>
    </row>
    <row r="29" spans="1:1004" s="30" customFormat="1" ht="27" customHeight="1" x14ac:dyDescent="0.2">
      <c r="A29" s="58">
        <v>8</v>
      </c>
      <c r="B29" s="70">
        <v>373</v>
      </c>
      <c r="C29" s="71">
        <v>10129071618</v>
      </c>
      <c r="D29" s="72" t="s">
        <v>89</v>
      </c>
      <c r="E29" s="102">
        <v>38195</v>
      </c>
      <c r="F29" s="71" t="s">
        <v>27</v>
      </c>
      <c r="G29" s="71" t="s">
        <v>90</v>
      </c>
      <c r="H29" s="71" t="s">
        <v>91</v>
      </c>
      <c r="I29" s="74">
        <v>5.4317129629629626E-4</v>
      </c>
      <c r="J29" s="59"/>
      <c r="K29" s="60"/>
    </row>
    <row r="30" spans="1:1004" s="30" customFormat="1" ht="27" customHeight="1" thickBot="1" x14ac:dyDescent="0.25">
      <c r="A30" s="103" t="s">
        <v>93</v>
      </c>
      <c r="B30" s="75">
        <v>648</v>
      </c>
      <c r="C30" s="76"/>
      <c r="D30" s="105" t="s">
        <v>92</v>
      </c>
      <c r="E30" s="107">
        <v>38308</v>
      </c>
      <c r="F30" s="108" t="s">
        <v>39</v>
      </c>
      <c r="G30" s="76" t="s">
        <v>75</v>
      </c>
      <c r="H30" s="108" t="s">
        <v>76</v>
      </c>
      <c r="I30" s="77"/>
      <c r="J30" s="61"/>
      <c r="K30" s="111"/>
    </row>
    <row r="31" spans="1:1004" ht="7.5" customHeight="1" thickTop="1" thickBot="1" x14ac:dyDescent="0.25">
      <c r="A31" s="104"/>
      <c r="B31" s="31"/>
      <c r="C31" s="31"/>
      <c r="D31" s="106"/>
      <c r="E31" s="32"/>
      <c r="F31" s="109"/>
      <c r="G31" s="32"/>
      <c r="H31" s="110"/>
      <c r="I31" s="33"/>
      <c r="J31" s="33"/>
      <c r="K31" s="112"/>
    </row>
    <row r="32" spans="1:1004" ht="13.5" thickTop="1" x14ac:dyDescent="0.2">
      <c r="A32" s="90" t="s">
        <v>28</v>
      </c>
      <c r="B32" s="90"/>
      <c r="C32" s="90"/>
      <c r="D32" s="90"/>
      <c r="E32" s="49"/>
      <c r="F32" s="49"/>
      <c r="G32" s="49"/>
      <c r="H32" s="91" t="s">
        <v>29</v>
      </c>
      <c r="I32" s="91"/>
      <c r="J32" s="91"/>
      <c r="K32" s="91"/>
    </row>
    <row r="33" spans="1:11" ht="15" x14ac:dyDescent="0.2">
      <c r="A33" s="34" t="s">
        <v>58</v>
      </c>
      <c r="B33" s="35"/>
      <c r="C33" s="50"/>
      <c r="D33" s="37"/>
      <c r="E33" s="51"/>
      <c r="F33" s="51"/>
      <c r="G33" s="36"/>
      <c r="H33" s="52" t="s">
        <v>30</v>
      </c>
      <c r="I33" s="78">
        <v>6</v>
      </c>
      <c r="J33" s="52" t="s">
        <v>31</v>
      </c>
      <c r="K33" s="56">
        <f>COUNTIF(F$21:F140,"ЗМС")</f>
        <v>0</v>
      </c>
    </row>
    <row r="34" spans="1:11" ht="15" x14ac:dyDescent="0.2">
      <c r="A34" s="34" t="s">
        <v>51</v>
      </c>
      <c r="B34" s="35"/>
      <c r="C34" s="53"/>
      <c r="D34" s="37"/>
      <c r="E34" s="48"/>
      <c r="F34" s="48"/>
      <c r="G34" s="38"/>
      <c r="H34" s="52" t="s">
        <v>32</v>
      </c>
      <c r="I34" s="57">
        <f>I35+I39</f>
        <v>9</v>
      </c>
      <c r="J34" s="52" t="s">
        <v>33</v>
      </c>
      <c r="K34" s="56">
        <f>COUNTIF(F$21:F140,"МСМК")</f>
        <v>0</v>
      </c>
    </row>
    <row r="35" spans="1:11" ht="15" x14ac:dyDescent="0.2">
      <c r="A35" s="34" t="s">
        <v>52</v>
      </c>
      <c r="B35" s="35"/>
      <c r="C35" s="54"/>
      <c r="D35" s="37"/>
      <c r="E35" s="48"/>
      <c r="F35" s="48"/>
      <c r="G35" s="38"/>
      <c r="H35" s="52" t="s">
        <v>34</v>
      </c>
      <c r="I35" s="57">
        <f>I36+I37+I38</f>
        <v>8</v>
      </c>
      <c r="J35" s="52" t="s">
        <v>26</v>
      </c>
      <c r="K35" s="56">
        <f>COUNTIF(F$21:F30,"МС")</f>
        <v>0</v>
      </c>
    </row>
    <row r="36" spans="1:11" ht="15" x14ac:dyDescent="0.2">
      <c r="A36" s="34" t="s">
        <v>53</v>
      </c>
      <c r="B36" s="35"/>
      <c r="C36" s="54"/>
      <c r="D36" s="37"/>
      <c r="E36" s="48"/>
      <c r="F36" s="48"/>
      <c r="G36" s="38"/>
      <c r="H36" s="52" t="s">
        <v>35</v>
      </c>
      <c r="I36" s="57">
        <f>COUNT(A10:A95)</f>
        <v>8</v>
      </c>
      <c r="J36" s="52" t="s">
        <v>27</v>
      </c>
      <c r="K36" s="56">
        <f>COUNTIF(F$20:F30,"КМС")</f>
        <v>7</v>
      </c>
    </row>
    <row r="37" spans="1:11" ht="15" x14ac:dyDescent="0.2">
      <c r="A37" s="39"/>
      <c r="B37" s="35"/>
      <c r="C37" s="54"/>
      <c r="D37" s="37"/>
      <c r="E37" s="40"/>
      <c r="F37" s="40"/>
      <c r="G37" s="40"/>
      <c r="H37" s="52" t="s">
        <v>36</v>
      </c>
      <c r="I37" s="57">
        <f>COUNTIF(A10:A94,"НФ")</f>
        <v>0</v>
      </c>
      <c r="J37" s="52" t="s">
        <v>37</v>
      </c>
      <c r="K37" s="56">
        <f>COUNTIF(F$22:F141,"1 СР")</f>
        <v>1</v>
      </c>
    </row>
    <row r="38" spans="1:11" x14ac:dyDescent="0.2">
      <c r="A38" s="41"/>
      <c r="B38" s="14"/>
      <c r="C38" s="14"/>
      <c r="D38" s="37"/>
      <c r="E38" s="40"/>
      <c r="F38" s="40"/>
      <c r="G38" s="40"/>
      <c r="H38" s="52" t="s">
        <v>38</v>
      </c>
      <c r="I38" s="57">
        <f>COUNTIF(A10:A94,"ДСКВ")</f>
        <v>0</v>
      </c>
      <c r="J38" s="52" t="s">
        <v>39</v>
      </c>
      <c r="K38" s="56">
        <f>COUNTIF(F$22:F142,"2 СР")</f>
        <v>1</v>
      </c>
    </row>
    <row r="39" spans="1:11" ht="15" x14ac:dyDescent="0.2">
      <c r="A39" s="42"/>
      <c r="B39" s="35"/>
      <c r="C39" s="18"/>
      <c r="D39" s="37"/>
      <c r="E39" s="48"/>
      <c r="F39" s="48"/>
      <c r="G39" s="38"/>
      <c r="H39" s="52" t="s">
        <v>40</v>
      </c>
      <c r="I39" s="57">
        <f>COUNTIF(A10:A94,"НС")</f>
        <v>1</v>
      </c>
      <c r="J39" s="52" t="s">
        <v>41</v>
      </c>
      <c r="K39" s="56">
        <f>COUNTIF(F$22:F143,"3 СР")</f>
        <v>0</v>
      </c>
    </row>
    <row r="40" spans="1:11" ht="5.25" customHeight="1" x14ac:dyDescent="0.2">
      <c r="A40" s="42"/>
      <c r="B40" s="35"/>
      <c r="C40" s="35"/>
      <c r="D40" s="35"/>
      <c r="E40" s="35"/>
      <c r="F40" s="35"/>
      <c r="G40" s="14"/>
      <c r="H40" s="14"/>
      <c r="I40" s="43"/>
      <c r="J40" s="44"/>
      <c r="K40" s="45"/>
    </row>
    <row r="41" spans="1:11" x14ac:dyDescent="0.2">
      <c r="A41" s="92" t="s">
        <v>42</v>
      </c>
      <c r="B41" s="92"/>
      <c r="C41" s="92"/>
      <c r="D41" s="92"/>
      <c r="E41" s="93" t="s">
        <v>43</v>
      </c>
      <c r="F41" s="93"/>
      <c r="G41" s="93"/>
      <c r="H41" s="93" t="s">
        <v>44</v>
      </c>
      <c r="I41" s="93"/>
      <c r="J41" s="94" t="s">
        <v>45</v>
      </c>
      <c r="K41" s="94"/>
    </row>
    <row r="42" spans="1:11" x14ac:dyDescent="0.2">
      <c r="A42" s="95"/>
      <c r="B42" s="95"/>
      <c r="C42" s="95"/>
      <c r="D42" s="95"/>
      <c r="E42" s="95"/>
      <c r="F42" s="96"/>
      <c r="G42" s="96"/>
      <c r="H42" s="96"/>
      <c r="I42" s="96"/>
      <c r="J42" s="96"/>
      <c r="K42" s="96"/>
    </row>
    <row r="43" spans="1:11" x14ac:dyDescent="0.2">
      <c r="A43" s="46"/>
      <c r="B43" s="48"/>
      <c r="C43" s="48"/>
      <c r="D43" s="48"/>
      <c r="E43" s="48"/>
      <c r="F43" s="48"/>
      <c r="G43" s="48"/>
      <c r="H43" s="48"/>
      <c r="I43" s="48"/>
      <c r="J43" s="48"/>
      <c r="K43" s="47"/>
    </row>
    <row r="44" spans="1:11" x14ac:dyDescent="0.2">
      <c r="A44" s="46"/>
      <c r="B44" s="48"/>
      <c r="C44" s="48"/>
      <c r="D44" s="48"/>
      <c r="E44" s="48"/>
      <c r="F44" s="48"/>
      <c r="G44" s="48"/>
      <c r="H44" s="48"/>
      <c r="I44" s="48"/>
      <c r="J44" s="48"/>
      <c r="K44" s="47"/>
    </row>
    <row r="45" spans="1:11" x14ac:dyDescent="0.2">
      <c r="A45" s="46"/>
      <c r="B45" s="48"/>
      <c r="C45" s="48"/>
      <c r="D45" s="48"/>
      <c r="E45" s="48"/>
      <c r="F45" s="48"/>
      <c r="G45" s="48"/>
      <c r="H45" s="48"/>
      <c r="I45" s="48"/>
      <c r="J45" s="48"/>
      <c r="K45" s="47"/>
    </row>
    <row r="46" spans="1:11" x14ac:dyDescent="0.2">
      <c r="A46" s="46"/>
      <c r="B46" s="48"/>
      <c r="C46" s="48"/>
      <c r="D46" s="48"/>
      <c r="E46" s="48"/>
      <c r="F46" s="48"/>
      <c r="G46" s="48"/>
      <c r="H46" s="48"/>
      <c r="I46" s="48"/>
      <c r="J46" s="48"/>
      <c r="K46" s="47"/>
    </row>
    <row r="47" spans="1:11" ht="13.5" thickBot="1" x14ac:dyDescent="0.25">
      <c r="A47" s="97"/>
      <c r="B47" s="97"/>
      <c r="C47" s="97"/>
      <c r="D47" s="97"/>
      <c r="E47" s="98" t="str">
        <f>H17</f>
        <v>БОЯРОВ В.В. (ВК, г. Саранск)</v>
      </c>
      <c r="F47" s="98"/>
      <c r="G47" s="98"/>
      <c r="H47" s="98" t="str">
        <f>H18</f>
        <v>БУКОВА О.Ю. (IК, г. Пенза)</v>
      </c>
      <c r="I47" s="98"/>
      <c r="J47" s="99" t="str">
        <f>H19</f>
        <v>КОЧЕТКОВ Д.А. (ВК, г. Саранск)</v>
      </c>
      <c r="K47" s="99"/>
    </row>
    <row r="48" spans="1:11" ht="13.5" thickTop="1" x14ac:dyDescent="0.2"/>
  </sheetData>
  <mergeCells count="28">
    <mergeCell ref="A42:E42"/>
    <mergeCell ref="F42:K42"/>
    <mergeCell ref="A47:D47"/>
    <mergeCell ref="E47:G47"/>
    <mergeCell ref="H47:I47"/>
    <mergeCell ref="J47:K47"/>
    <mergeCell ref="I16:K16"/>
    <mergeCell ref="A32:D32"/>
    <mergeCell ref="H32:K32"/>
    <mergeCell ref="A41:D41"/>
    <mergeCell ref="E41:G41"/>
    <mergeCell ref="H41:I41"/>
    <mergeCell ref="J41:K41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2022-05-03T08:56:59Z</cp:lastPrinted>
  <dcterms:created xsi:type="dcterms:W3CDTF">1996-10-08T23:32:33Z</dcterms:created>
  <dcterms:modified xsi:type="dcterms:W3CDTF">2022-05-03T08:57:42Z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