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Велокросс м" sheetId="103" r:id="rId1"/>
  </sheets>
  <definedNames>
    <definedName name="_xlnm.Print_Area" localSheetId="0">'Велокросс м'!$A$1:$L$55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03" l="1"/>
  <c r="I25" i="103" l="1"/>
  <c r="I26" i="103"/>
  <c r="I27" i="103"/>
  <c r="I28" i="103"/>
  <c r="I29" i="103"/>
  <c r="I30" i="103"/>
  <c r="I24" i="103"/>
  <c r="J31" i="103" l="1"/>
  <c r="J24" i="103"/>
  <c r="J25" i="103"/>
  <c r="J26" i="103"/>
  <c r="J27" i="103"/>
  <c r="J28" i="103"/>
  <c r="J29" i="103"/>
  <c r="J30" i="103"/>
  <c r="J23" i="103"/>
  <c r="K55" i="103"/>
  <c r="H55" i="103"/>
  <c r="E55" i="103"/>
  <c r="L47" i="103"/>
  <c r="L46" i="103"/>
  <c r="L45" i="103"/>
  <c r="L44" i="103"/>
  <c r="L43" i="103"/>
  <c r="L42" i="103"/>
  <c r="L41" i="103"/>
  <c r="H48" i="103"/>
  <c r="H47" i="103"/>
  <c r="H45" i="103"/>
  <c r="H46" i="103"/>
  <c r="H42" i="103" s="1"/>
  <c r="H44" i="103"/>
</calcChain>
</file>

<file path=xl/sharedStrings.xml><?xml version="1.0" encoding="utf-8"?>
<sst xmlns="http://schemas.openxmlformats.org/spreadsheetml/2006/main" count="133" uniqueCount="94">
  <si>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</si>
  <si>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</si>
  <si>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</si>
  <si>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</si>
  <si>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</si>
  <si>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</si>
  <si>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</si>
  <si>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</si>
  <si>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</si>
  <si>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</si>
  <si>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</si>
  <si>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</si>
  <si>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</si>
  <si>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</si>
  <si>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</si>
  <si>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</si>
  <si>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</si>
  <si>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</si>
  <si>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</si>
  <si>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</si>
  <si>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</si>
  <si>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</si>
  <si>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</si>
  <si>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</si>
  <si>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ЧЕМПИОНАТ РОССИИ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</si>
  <si>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</si>
  <si>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</si>
  <si>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</si>
  <si>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</si>
  <si>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</si>
  <si>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</si>
  <si>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</si>
  <si>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</si>
  <si>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</si>
  <si>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</si>
  <si>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</si>
  <si>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</si>
  <si>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Свердловская область</t>
  </si>
  <si>
    <t>Челябинская область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</si>
  <si>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</si>
  <si>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</si>
  <si>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</si>
  <si>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</si>
  <si>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</si>
  <si>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Удмуртская Республика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</si>
  <si>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</si>
  <si>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</si>
  <si>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</si>
  <si>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</si>
  <si>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>Чувашская Республика</t>
  </si>
  <si>
    <t>СУДЬЯ НА ФИНИШЕ</t>
  </si>
  <si>
    <t>1 круг</t>
  </si>
  <si>
    <t>2 круга</t>
  </si>
  <si>
    <t/>
  </si>
  <si>
    <t>МЕСТО ПРОВЕДЕНИЯ: г. Геленджик</t>
  </si>
  <si>
    <t>НАЗВАНИЕ ТРАССЫ / РЕГ. НОМЕР: Архипо-Осиповка</t>
  </si>
  <si>
    <t>№ ВРВС: 0080101811Я</t>
  </si>
  <si>
    <t>2 СР</t>
  </si>
  <si>
    <t>3 СР</t>
  </si>
  <si>
    <t>ТЕХНИЧЕСКИЙ ДЕЛЕГАТ</t>
  </si>
  <si>
    <t>ТЕХНИЧЕСКИЙ ДЕЛЕГАТ:</t>
  </si>
  <si>
    <t>маунтинбайк - велокросс</t>
  </si>
  <si>
    <t>ИНФОРМАЦИЯ О ЖЮРИ И ГСК СОРЕВНОВАНИЙ:</t>
  </si>
  <si>
    <t>Мужчины</t>
  </si>
  <si>
    <t>ДАТА ПРОВЕДЕНИЯ: 16 февраля 2022 года</t>
  </si>
  <si>
    <t>НАЧАЛО ГОНКИ: 13ч 10м</t>
  </si>
  <si>
    <t>ГОГОЛЕВ Максим</t>
  </si>
  <si>
    <t>МОСКВИН Данил</t>
  </si>
  <si>
    <t>КАРПОВ Даниил</t>
  </si>
  <si>
    <t>БАЛОБАНОВ Павел</t>
  </si>
  <si>
    <t>ЖИЛЯКОВ Алексей</t>
  </si>
  <si>
    <t>КАРПЕЕВ Денис</t>
  </si>
  <si>
    <t>САПЕГИН Егор</t>
  </si>
  <si>
    <t>АЛЕКСЕЕВНИН Алексей</t>
  </si>
  <si>
    <t>БАЙДИН Никита</t>
  </si>
  <si>
    <t>ШАКИРОВ Роман</t>
  </si>
  <si>
    <t>МИХЕЙКИН Роман</t>
  </si>
  <si>
    <t>КАЛАШНИКОВ Григорий</t>
  </si>
  <si>
    <t>УСМАНОВ Елисей</t>
  </si>
  <si>
    <t>Краснодарский край</t>
  </si>
  <si>
    <t>ГЕРЦИК Георгий</t>
  </si>
  <si>
    <t>ПЛАКУШКИН Сергей</t>
  </si>
  <si>
    <t>СУЧКОВ Василий</t>
  </si>
  <si>
    <t>2,5 км / 8</t>
  </si>
  <si>
    <t>4 круга</t>
  </si>
  <si>
    <t>5 кругов</t>
  </si>
  <si>
    <t>Температура: +7</t>
  </si>
  <si>
    <t xml:space="preserve">Влажность: </t>
  </si>
  <si>
    <t xml:space="preserve">Осадки: </t>
  </si>
  <si>
    <t xml:space="preserve">Ветер: </t>
  </si>
  <si>
    <t xml:space="preserve">ГЕОРГИЕВ В.М. (ВК, Чувашская Республика) </t>
  </si>
  <si>
    <t xml:space="preserve">ТЕБАЙКИН И.Г. (ВК, Московская обл) </t>
  </si>
  <si>
    <t xml:space="preserve">№ ЕКП 2022: </t>
  </si>
  <si>
    <t xml:space="preserve">ОКОНЧАНИЕ ГОНКИ: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</si>
</sst>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16" fillId="0" borderId="0"/>
  </cellStyleXfs>
  <cellXfs count="151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0" fontId="17" fillId="0" borderId="8" xfId="8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5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49" fontId="5" fillId="0" borderId="34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1" fontId="5" fillId="0" borderId="1" xfId="0" applyNumberFormat="1" applyFont="1" applyBorder="1" applyAlignment="1">
      <alignment vertical="center"/>
    </xf>
    <xf numFmtId="21" fontId="5" fillId="0" borderId="26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right" vertical="center"/>
    </xf>
    <xf numFmtId="0" fontId="20" fillId="0" borderId="1" xfId="8" applyFont="1" applyFill="1" applyBorder="1" applyAlignment="1">
      <alignment horizontal="center" vertical="center" wrapText="1"/>
    </xf>
    <xf numFmtId="21" fontId="5" fillId="0" borderId="1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14" fontId="5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 wrapText="1"/>
    </xf>
    <xf numFmtId="0" fontId="20" fillId="0" borderId="26" xfId="8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1" fontId="5" fillId="0" borderId="39" xfId="0" applyNumberFormat="1" applyFont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2 2" xfId="10"/>
    <cellStyle name="Обычный 2 3" xfId="5"/>
    <cellStyle name="Обычный 3" xfId="7"/>
    <cellStyle name="Обычный 4" xfId="4"/>
    <cellStyle name="Обычный 5" xfId="9"/>
    <cellStyle name="Обычный_ID4938_RS_1" xfId="8"/>
    <cellStyle name="Обычный_Стартовый протокол Смирнов_20101106_Results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144319</xdr:colOff>
      <xdr:row>0</xdr:row>
      <xdr:rowOff>20784</xdr:rowOff>
    </xdr:from>
    <xdr:to>
      <xdr:col>1</xdr:col>
      <xdr:colOff>507639</xdr:colOff>
      <xdr:row>4</xdr:row>
      <xdr:rowOff>8661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706E1652-FC79-42EA-BB9F-0500314B13F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19" y="20784"/>
          <a:ext cx="834158" cy="888422"/>
        </a:xfrm>
        <a:prstGeom prst="rect">
          <a:avLst/>
        </a:prstGeom>
      </xdr:spPr>
    </xdr:pic>
    <xdr:clientData/>
  </xdr:twoCellAnchor>
  <xdr:twoCellAnchor editAs="oneCell">
    <xdr:from>
      <xdr:col>10</xdr:col>
      <xdr:colOff>632114</xdr:colOff>
      <xdr:row>0</xdr:row>
      <xdr:rowOff>66967</xdr:rowOff>
    </xdr:from>
    <xdr:to>
      <xdr:col>12</xdr:col>
      <xdr:colOff>5772</xdr:colOff>
      <xdr:row>3</xdr:row>
      <xdr:rowOff>181842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C0B1B040-A73B-4086-AE3D-AC0393AF5D9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0" y="66967"/>
          <a:ext cx="1191490" cy="790284"/>
        </a:xfrm>
        <a:prstGeom prst="rect">
          <a:avLst/>
        </a:prstGeom>
      </xdr:spPr>
    </xdr:pic>
    <xdr:clientData/>
  </xdr:twoCellAnchor>
  <xdr:twoCellAnchor editAs="oneCell">
    <xdr:from>
      <xdr:col>6</xdr:col>
      <xdr:colOff>334818</xdr:colOff>
      <xdr:row>267</xdr:row>
      <xdr:rowOff>115455</xdr:rowOff>
    </xdr:from>
    <xdr:to>
      <xdr:col>6</xdr:col>
      <xdr:colOff>1316543</xdr:colOff>
      <xdr:row>271</xdr:row>
      <xdr:rowOff>54774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1ECB3C3B-38E6-47A2-B7D4-3C9636AD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4993" y="51283755"/>
          <a:ext cx="981725" cy="587019"/>
        </a:xfrm>
        <a:prstGeom prst="rect">
          <a:avLst/>
        </a:prstGeom>
      </xdr:spPr>
    </xdr:pic>
    <xdr:clientData/>
  </xdr:twoCellAnchor>
  <xdr:twoCellAnchor editAs="oneCell">
    <xdr:from>
      <xdr:col>6</xdr:col>
      <xdr:colOff>487218</xdr:colOff>
      <xdr:row>268</xdr:row>
      <xdr:rowOff>94674</xdr:rowOff>
    </xdr:from>
    <xdr:to>
      <xdr:col>7</xdr:col>
      <xdr:colOff>33842</xdr:colOff>
      <xdr:row>272</xdr:row>
      <xdr:rowOff>33992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2D807C5C-F13A-4D65-A624-8B5B310A3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7393" y="51424899"/>
          <a:ext cx="981725" cy="587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56"/>
  <sheetViews>
    <sheetView tabSelected="1" view="pageBreakPreview" topLeftCell="A34" zoomScale="80" zoomScaleNormal="100" zoomScaleSheetLayoutView="80" workbookViewId="0">
      <selection activeCell="H44" sqref="H44"/>
    </sheetView>
  </sheetViews>
  <sheetFormatPr defaultColWidth="9.140625" defaultRowHeight="12.75" x14ac:dyDescent="0.2"/>
  <cols>
    <col min="1" max="1" width="7" style="1" customWidth="1"/>
    <col min="2" max="2" width="7.85546875" style="68" customWidth="1"/>
    <col min="3" max="3" width="12.7109375" style="68" customWidth="1"/>
    <col min="4" max="4" width="22" style="1" customWidth="1"/>
    <col min="5" max="5" width="10.140625" style="1" customWidth="1"/>
    <col min="6" max="6" width="8.42578125" style="1" customWidth="1"/>
    <col min="7" max="7" width="21.5703125" style="1" customWidth="1"/>
    <col min="8" max="8" width="10.85546875" style="1" customWidth="1"/>
    <col min="9" max="9" width="12.42578125" style="1" customWidth="1"/>
    <col min="10" max="10" width="11.7109375" style="53" customWidth="1"/>
    <col min="11" max="11" width="13.140625" style="1" customWidth="1"/>
    <col min="12" max="12" width="14.140625" style="1" customWidth="1"/>
    <col min="13" max="16384" width="9.140625" style="1"/>
  </cols>
  <sheetData>
    <row r="1" spans="1:16" ht="18" customHeight="1" x14ac:dyDescent="0.2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6" ht="18" customHeight="1" x14ac:dyDescent="0.2">
      <c r="A2" s="139" t="s">
        <v>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6" ht="18" customHeight="1" x14ac:dyDescent="0.2">
      <c r="A3" s="139" t="s">
        <v>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6" ht="18" customHeight="1" x14ac:dyDescent="0.2">
      <c r="A4" s="139" t="s">
        <v>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6" ht="18" customHeight="1" x14ac:dyDescent="0.2">
      <c r="A5" s="139" t="s">
        <v>47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N5" s="27"/>
    </row>
    <row r="6" spans="1:16" s="2" customFormat="1" ht="28.5" x14ac:dyDescent="0.2">
      <c r="A6" s="140" t="s">
        <v>24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P6" s="27"/>
    </row>
    <row r="7" spans="1:16" s="2" customFormat="1" ht="18" customHeight="1" x14ac:dyDescent="0.2">
      <c r="A7" s="141" t="s">
        <v>15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16" s="2" customFormat="1" ht="4.5" customHeight="1" thickBot="1" x14ac:dyDescent="0.25">
      <c r="A8" s="142" t="s">
        <v>53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6" ht="19.5" customHeight="1" thickTop="1" x14ac:dyDescent="0.2">
      <c r="A9" s="143" t="s">
        <v>19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</row>
    <row r="10" spans="1:16" ht="18" customHeight="1" x14ac:dyDescent="0.2">
      <c r="A10" s="146" t="s">
        <v>61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</row>
    <row r="11" spans="1:16" ht="19.5" customHeight="1" x14ac:dyDescent="0.2">
      <c r="A11" s="146" t="s">
        <v>63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8"/>
    </row>
    <row r="12" spans="1:16" ht="5.25" customHeight="1" x14ac:dyDescent="0.2">
      <c r="A12" s="136" t="s">
        <v>53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</row>
    <row r="13" spans="1:16" ht="15.75" x14ac:dyDescent="0.2">
      <c r="A13" s="46" t="s">
        <v>54</v>
      </c>
      <c r="B13" s="23"/>
      <c r="C13" s="23"/>
      <c r="D13" s="71"/>
      <c r="E13" s="4"/>
      <c r="F13" s="4"/>
      <c r="G13" s="72" t="s">
        <v>65</v>
      </c>
      <c r="H13" s="70"/>
      <c r="I13" s="4"/>
      <c r="J13" s="47"/>
      <c r="K13" s="32"/>
      <c r="L13" s="33" t="s">
        <v>56</v>
      </c>
    </row>
    <row r="14" spans="1:16" ht="15.75" x14ac:dyDescent="0.2">
      <c r="A14" s="17" t="s">
        <v>64</v>
      </c>
      <c r="B14" s="12"/>
      <c r="C14" s="12"/>
      <c r="D14" s="67"/>
      <c r="E14" s="5"/>
      <c r="F14" s="5"/>
      <c r="G14" s="103" t="s">
        <v>93</v>
      </c>
      <c r="H14" s="69"/>
      <c r="I14" s="5"/>
      <c r="J14" s="48"/>
      <c r="K14" s="34"/>
      <c r="L14" s="66" t="s">
        <v>92</v>
      </c>
    </row>
    <row r="15" spans="1:16" ht="15" x14ac:dyDescent="0.2">
      <c r="A15" s="149" t="s">
        <v>62</v>
      </c>
      <c r="B15" s="134"/>
      <c r="C15" s="134"/>
      <c r="D15" s="134"/>
      <c r="E15" s="134"/>
      <c r="F15" s="134"/>
      <c r="G15" s="150"/>
      <c r="H15" s="133" t="s">
        <v>1</v>
      </c>
      <c r="I15" s="134"/>
      <c r="J15" s="134"/>
      <c r="K15" s="134"/>
      <c r="L15" s="135"/>
    </row>
    <row r="16" spans="1:16" ht="15" x14ac:dyDescent="0.2">
      <c r="A16" s="18" t="s">
        <v>60</v>
      </c>
      <c r="B16" s="13"/>
      <c r="C16" s="13"/>
      <c r="D16" s="9"/>
      <c r="E16" s="10"/>
      <c r="F16" s="9"/>
      <c r="G16" s="11" t="s">
        <v>53</v>
      </c>
      <c r="H16" s="39" t="s">
        <v>55</v>
      </c>
      <c r="I16" s="6"/>
      <c r="J16" s="49"/>
      <c r="K16" s="6"/>
      <c r="L16" s="19"/>
    </row>
    <row r="17" spans="1:12" ht="15" x14ac:dyDescent="0.2">
      <c r="A17" s="18" t="s">
        <v>16</v>
      </c>
      <c r="B17" s="13"/>
      <c r="C17" s="13"/>
      <c r="D17" s="8"/>
      <c r="E17" s="10"/>
      <c r="F17" s="9"/>
      <c r="G17" s="11" t="s">
        <v>48</v>
      </c>
      <c r="H17" s="39" t="s">
        <v>40</v>
      </c>
      <c r="I17" s="6"/>
      <c r="J17" s="49"/>
      <c r="K17" s="6"/>
      <c r="L17" s="38"/>
    </row>
    <row r="18" spans="1:12" ht="15" x14ac:dyDescent="0.2">
      <c r="A18" s="18" t="s">
        <v>17</v>
      </c>
      <c r="B18" s="13"/>
      <c r="C18" s="13"/>
      <c r="D18" s="8"/>
      <c r="E18" s="10"/>
      <c r="F18" s="9"/>
      <c r="G18" s="11" t="s">
        <v>90</v>
      </c>
      <c r="H18" s="39" t="s">
        <v>41</v>
      </c>
      <c r="I18" s="6"/>
      <c r="J18" s="49"/>
      <c r="K18" s="6"/>
      <c r="L18" s="38"/>
    </row>
    <row r="19" spans="1:12" ht="15.75" thickBot="1" x14ac:dyDescent="0.25">
      <c r="A19" s="18" t="s">
        <v>14</v>
      </c>
      <c r="B19" s="14"/>
      <c r="C19" s="14"/>
      <c r="D19" s="7"/>
      <c r="E19" s="7"/>
      <c r="F19" s="7"/>
      <c r="G19" s="11" t="s">
        <v>91</v>
      </c>
      <c r="H19" s="39" t="s">
        <v>39</v>
      </c>
      <c r="I19" s="6"/>
      <c r="J19" s="49"/>
      <c r="K19" s="109">
        <v>20</v>
      </c>
      <c r="L19" s="92" t="s">
        <v>83</v>
      </c>
    </row>
    <row r="20" spans="1:12" ht="8.25" customHeight="1" thickTop="1" thickBot="1" x14ac:dyDescent="0.25">
      <c r="A20" s="24"/>
      <c r="B20" s="25"/>
      <c r="C20" s="25"/>
      <c r="D20" s="24"/>
      <c r="E20" s="24"/>
      <c r="F20" s="24"/>
      <c r="G20" s="24"/>
      <c r="H20" s="24"/>
      <c r="I20" s="24"/>
      <c r="J20" s="50"/>
      <c r="K20" s="24"/>
      <c r="L20" s="24"/>
    </row>
    <row r="21" spans="1:12" s="3" customFormat="1" ht="21" customHeight="1" thickTop="1" x14ac:dyDescent="0.2">
      <c r="A21" s="131" t="s">
        <v>6</v>
      </c>
      <c r="B21" s="127" t="s">
        <v>11</v>
      </c>
      <c r="C21" s="127" t="s">
        <v>35</v>
      </c>
      <c r="D21" s="127" t="s">
        <v>2</v>
      </c>
      <c r="E21" s="127" t="s">
        <v>34</v>
      </c>
      <c r="F21" s="127" t="s">
        <v>8</v>
      </c>
      <c r="G21" s="127" t="s">
        <v>12</v>
      </c>
      <c r="H21" s="127" t="s">
        <v>7</v>
      </c>
      <c r="I21" s="127" t="s">
        <v>23</v>
      </c>
      <c r="J21" s="129" t="s">
        <v>20</v>
      </c>
      <c r="K21" s="110" t="s">
        <v>22</v>
      </c>
      <c r="L21" s="112" t="s">
        <v>13</v>
      </c>
    </row>
    <row r="22" spans="1:12" s="3" customFormat="1" ht="13.5" customHeight="1" x14ac:dyDescent="0.2">
      <c r="A22" s="132"/>
      <c r="B22" s="128"/>
      <c r="C22" s="128"/>
      <c r="D22" s="128"/>
      <c r="E22" s="128"/>
      <c r="F22" s="128"/>
      <c r="G22" s="128"/>
      <c r="H22" s="128"/>
      <c r="I22" s="128"/>
      <c r="J22" s="130"/>
      <c r="K22" s="111"/>
      <c r="L22" s="113"/>
    </row>
    <row r="23" spans="1:12" ht="26.25" customHeight="1" x14ac:dyDescent="0.2">
      <c r="A23" s="104">
        <v>1</v>
      </c>
      <c r="B23" s="82">
        <v>72</v>
      </c>
      <c r="C23" s="82">
        <v>10002126304</v>
      </c>
      <c r="D23" s="83" t="s">
        <v>66</v>
      </c>
      <c r="E23" s="79">
        <v>29885</v>
      </c>
      <c r="F23" s="84" t="s">
        <v>21</v>
      </c>
      <c r="G23" s="93" t="s">
        <v>36</v>
      </c>
      <c r="H23" s="80">
        <v>4.4502314814814814E-2</v>
      </c>
      <c r="I23" s="80" t="s">
        <v>53</v>
      </c>
      <c r="J23" s="85">
        <f>IFERROR($K$19*3600/(HOUR(H23)*3600+MINUTE(H23)*60+SECOND(H23)),"")</f>
        <v>18.725617685305593</v>
      </c>
      <c r="K23" s="86"/>
      <c r="L23" s="87"/>
    </row>
    <row r="24" spans="1:12" ht="26.25" customHeight="1" x14ac:dyDescent="0.2">
      <c r="A24" s="81">
        <v>2</v>
      </c>
      <c r="B24" s="82">
        <v>75</v>
      </c>
      <c r="C24" s="82">
        <v>10009658352</v>
      </c>
      <c r="D24" s="83" t="s">
        <v>67</v>
      </c>
      <c r="E24" s="79">
        <v>35607</v>
      </c>
      <c r="F24" s="84" t="s">
        <v>21</v>
      </c>
      <c r="G24" s="93" t="s">
        <v>44</v>
      </c>
      <c r="H24" s="80">
        <v>4.5057870370370373E-2</v>
      </c>
      <c r="I24" s="80">
        <f>H24-$H$23</f>
        <v>5.5555555555555913E-4</v>
      </c>
      <c r="J24" s="85">
        <f>IFERROR($K$19*3600/(HOUR(H24)*3600+MINUTE(H24)*60+SECOND(H24)),"")</f>
        <v>18.494734138196762</v>
      </c>
      <c r="K24" s="86"/>
      <c r="L24" s="87"/>
    </row>
    <row r="25" spans="1:12" ht="26.25" customHeight="1" x14ac:dyDescent="0.2">
      <c r="A25" s="81">
        <v>3</v>
      </c>
      <c r="B25" s="88">
        <v>83</v>
      </c>
      <c r="C25" s="82">
        <v>10094922059</v>
      </c>
      <c r="D25" s="83" t="s">
        <v>68</v>
      </c>
      <c r="E25" s="79">
        <v>37659</v>
      </c>
      <c r="F25" s="84" t="s">
        <v>31</v>
      </c>
      <c r="G25" s="93" t="s">
        <v>49</v>
      </c>
      <c r="H25" s="80">
        <v>4.5520833333333337E-2</v>
      </c>
      <c r="I25" s="80">
        <f t="shared" ref="I25:I30" si="0">H25-$H$23</f>
        <v>1.0185185185185228E-3</v>
      </c>
      <c r="J25" s="85">
        <f t="shared" ref="J25:J30" si="1">IFERROR($K$19*3600/(HOUR(H25)*3600+MINUTE(H25)*60+SECOND(H25)),"")</f>
        <v>18.306636155606409</v>
      </c>
      <c r="K25" s="86"/>
      <c r="L25" s="87"/>
    </row>
    <row r="26" spans="1:12" ht="26.25" customHeight="1" x14ac:dyDescent="0.2">
      <c r="A26" s="81">
        <v>4</v>
      </c>
      <c r="B26" s="88">
        <v>73</v>
      </c>
      <c r="C26" s="82">
        <v>10036030026</v>
      </c>
      <c r="D26" s="83" t="s">
        <v>69</v>
      </c>
      <c r="E26" s="79">
        <v>37297</v>
      </c>
      <c r="F26" s="84" t="s">
        <v>21</v>
      </c>
      <c r="G26" s="93" t="s">
        <v>44</v>
      </c>
      <c r="H26" s="80">
        <v>4.611111111111111E-2</v>
      </c>
      <c r="I26" s="80">
        <f t="shared" si="0"/>
        <v>1.6087962962962957E-3</v>
      </c>
      <c r="J26" s="85">
        <f t="shared" si="1"/>
        <v>18.072289156626507</v>
      </c>
      <c r="K26" s="86"/>
      <c r="L26" s="87"/>
    </row>
    <row r="27" spans="1:12" ht="26.25" customHeight="1" x14ac:dyDescent="0.2">
      <c r="A27" s="81">
        <v>5</v>
      </c>
      <c r="B27" s="88">
        <v>76</v>
      </c>
      <c r="C27" s="82">
        <v>10013903013</v>
      </c>
      <c r="D27" s="83" t="s">
        <v>70</v>
      </c>
      <c r="E27" s="79">
        <v>34522</v>
      </c>
      <c r="F27" s="84" t="s">
        <v>31</v>
      </c>
      <c r="G27" s="93" t="s">
        <v>37</v>
      </c>
      <c r="H27" s="80">
        <v>4.704861111111111E-2</v>
      </c>
      <c r="I27" s="80">
        <f t="shared" si="0"/>
        <v>2.5462962962962965E-3</v>
      </c>
      <c r="J27" s="85">
        <f t="shared" si="1"/>
        <v>17.712177121771219</v>
      </c>
      <c r="K27" s="86"/>
      <c r="L27" s="87"/>
    </row>
    <row r="28" spans="1:12" ht="26.25" customHeight="1" x14ac:dyDescent="0.2">
      <c r="A28" s="81">
        <v>6</v>
      </c>
      <c r="B28" s="88">
        <v>79</v>
      </c>
      <c r="C28" s="82">
        <v>10015877971</v>
      </c>
      <c r="D28" s="83" t="s">
        <v>71</v>
      </c>
      <c r="E28" s="79">
        <v>36332</v>
      </c>
      <c r="F28" s="84" t="s">
        <v>31</v>
      </c>
      <c r="G28" s="93" t="s">
        <v>49</v>
      </c>
      <c r="H28" s="80">
        <v>4.8009259259259258E-2</v>
      </c>
      <c r="I28" s="80">
        <f t="shared" si="0"/>
        <v>3.5069444444444445E-3</v>
      </c>
      <c r="J28" s="85">
        <f t="shared" si="1"/>
        <v>17.357762777242044</v>
      </c>
      <c r="K28" s="86"/>
      <c r="L28" s="87"/>
    </row>
    <row r="29" spans="1:12" ht="26.25" customHeight="1" x14ac:dyDescent="0.2">
      <c r="A29" s="81">
        <v>7</v>
      </c>
      <c r="B29" s="88">
        <v>78</v>
      </c>
      <c r="C29" s="82">
        <v>10036034268</v>
      </c>
      <c r="D29" s="83" t="s">
        <v>72</v>
      </c>
      <c r="E29" s="79">
        <v>37245</v>
      </c>
      <c r="F29" s="84" t="s">
        <v>21</v>
      </c>
      <c r="G29" s="93" t="s">
        <v>38</v>
      </c>
      <c r="H29" s="80">
        <v>4.8668981481481487E-2</v>
      </c>
      <c r="I29" s="80">
        <f t="shared" si="0"/>
        <v>4.1666666666666727E-3</v>
      </c>
      <c r="J29" s="85">
        <f t="shared" si="1"/>
        <v>17.122473246135552</v>
      </c>
      <c r="K29" s="86"/>
      <c r="L29" s="87"/>
    </row>
    <row r="30" spans="1:12" ht="26.25" customHeight="1" x14ac:dyDescent="0.2">
      <c r="A30" s="81">
        <v>8</v>
      </c>
      <c r="B30" s="88">
        <v>81</v>
      </c>
      <c r="C30" s="82">
        <v>10015878173</v>
      </c>
      <c r="D30" s="83" t="s">
        <v>73</v>
      </c>
      <c r="E30" s="79">
        <v>36008</v>
      </c>
      <c r="F30" s="84" t="s">
        <v>42</v>
      </c>
      <c r="G30" s="93" t="s">
        <v>49</v>
      </c>
      <c r="H30" s="80">
        <v>4.9143518518518524E-2</v>
      </c>
      <c r="I30" s="80">
        <f t="shared" si="0"/>
        <v>4.6412037037037099E-3</v>
      </c>
      <c r="J30" s="85">
        <f t="shared" si="1"/>
        <v>16.957136128120585</v>
      </c>
      <c r="K30" s="86"/>
      <c r="L30" s="87"/>
    </row>
    <row r="31" spans="1:12" ht="26.25" customHeight="1" x14ac:dyDescent="0.2">
      <c r="A31" s="81">
        <v>9</v>
      </c>
      <c r="B31" s="88">
        <v>77</v>
      </c>
      <c r="C31" s="107">
        <v>10077478732</v>
      </c>
      <c r="D31" s="83" t="s">
        <v>74</v>
      </c>
      <c r="E31" s="79">
        <v>37454</v>
      </c>
      <c r="F31" s="84" t="s">
        <v>42</v>
      </c>
      <c r="G31" s="93" t="s">
        <v>44</v>
      </c>
      <c r="H31" s="80"/>
      <c r="I31" s="80"/>
      <c r="J31" s="85" t="str">
        <f>IFERROR($K$19*3600/(HOUR(H31)*3600+MINUTE(H31)*60+SECOND(H31)),"")</f>
        <v/>
      </c>
      <c r="K31" s="86"/>
      <c r="L31" s="94" t="s">
        <v>51</v>
      </c>
    </row>
    <row r="32" spans="1:12" ht="26.25" customHeight="1" x14ac:dyDescent="0.2">
      <c r="A32" s="81">
        <v>10</v>
      </c>
      <c r="B32" s="88">
        <v>82</v>
      </c>
      <c r="C32" s="82">
        <v>10085016642</v>
      </c>
      <c r="D32" s="83" t="s">
        <v>75</v>
      </c>
      <c r="E32" s="79">
        <v>37649</v>
      </c>
      <c r="F32" s="84" t="s">
        <v>31</v>
      </c>
      <c r="G32" s="93" t="s">
        <v>44</v>
      </c>
      <c r="H32" s="80"/>
      <c r="I32" s="89"/>
      <c r="J32" s="85" t="s">
        <v>53</v>
      </c>
      <c r="K32" s="86"/>
      <c r="L32" s="94" t="s">
        <v>51</v>
      </c>
    </row>
    <row r="33" spans="1:12" ht="26.25" customHeight="1" x14ac:dyDescent="0.2">
      <c r="A33" s="81">
        <v>11</v>
      </c>
      <c r="B33" s="88">
        <v>80</v>
      </c>
      <c r="C33" s="82">
        <v>10036074381</v>
      </c>
      <c r="D33" s="83" t="s">
        <v>76</v>
      </c>
      <c r="E33" s="79">
        <v>37491</v>
      </c>
      <c r="F33" s="84" t="s">
        <v>31</v>
      </c>
      <c r="G33" s="93" t="s">
        <v>49</v>
      </c>
      <c r="H33" s="80"/>
      <c r="I33" s="89"/>
      <c r="J33" s="85" t="s">
        <v>53</v>
      </c>
      <c r="K33" s="86"/>
      <c r="L33" s="94" t="s">
        <v>51</v>
      </c>
    </row>
    <row r="34" spans="1:12" ht="26.25" customHeight="1" x14ac:dyDescent="0.2">
      <c r="A34" s="81">
        <v>12</v>
      </c>
      <c r="B34" s="88">
        <v>74</v>
      </c>
      <c r="C34" s="82">
        <v>10015876557</v>
      </c>
      <c r="D34" s="83" t="s">
        <v>77</v>
      </c>
      <c r="E34" s="79">
        <v>36452</v>
      </c>
      <c r="F34" s="84" t="s">
        <v>21</v>
      </c>
      <c r="G34" s="93" t="s">
        <v>44</v>
      </c>
      <c r="H34" s="80"/>
      <c r="I34" s="89"/>
      <c r="J34" s="85" t="s">
        <v>53</v>
      </c>
      <c r="K34" s="86"/>
      <c r="L34" s="94" t="s">
        <v>52</v>
      </c>
    </row>
    <row r="35" spans="1:12" ht="26.25" customHeight="1" x14ac:dyDescent="0.2">
      <c r="A35" s="81">
        <v>13</v>
      </c>
      <c r="B35" s="88">
        <v>71</v>
      </c>
      <c r="C35" s="82">
        <v>10036033864</v>
      </c>
      <c r="D35" s="83" t="s">
        <v>78</v>
      </c>
      <c r="E35" s="79">
        <v>37404</v>
      </c>
      <c r="F35" s="84" t="s">
        <v>31</v>
      </c>
      <c r="G35" s="93" t="s">
        <v>79</v>
      </c>
      <c r="H35" s="80"/>
      <c r="I35" s="89"/>
      <c r="J35" s="85"/>
      <c r="K35" s="86"/>
      <c r="L35" s="94" t="s">
        <v>52</v>
      </c>
    </row>
    <row r="36" spans="1:12" ht="26.25" customHeight="1" x14ac:dyDescent="0.2">
      <c r="A36" s="81">
        <v>14</v>
      </c>
      <c r="B36" s="88">
        <v>86</v>
      </c>
      <c r="C36" s="82">
        <v>10036083980</v>
      </c>
      <c r="D36" s="83" t="s">
        <v>80</v>
      </c>
      <c r="E36" s="79">
        <v>37519</v>
      </c>
      <c r="F36" s="84" t="s">
        <v>31</v>
      </c>
      <c r="G36" s="93" t="s">
        <v>37</v>
      </c>
      <c r="H36" s="80"/>
      <c r="I36" s="89"/>
      <c r="J36" s="85" t="s">
        <v>53</v>
      </c>
      <c r="K36" s="86"/>
      <c r="L36" s="94" t="s">
        <v>84</v>
      </c>
    </row>
    <row r="37" spans="1:12" ht="26.25" customHeight="1" x14ac:dyDescent="0.2">
      <c r="A37" s="81">
        <v>15</v>
      </c>
      <c r="B37" s="88">
        <v>84</v>
      </c>
      <c r="C37" s="82">
        <v>10014375885</v>
      </c>
      <c r="D37" s="83" t="s">
        <v>81</v>
      </c>
      <c r="E37" s="79">
        <v>35577</v>
      </c>
      <c r="F37" s="84" t="s">
        <v>21</v>
      </c>
      <c r="G37" s="93" t="s">
        <v>79</v>
      </c>
      <c r="H37" s="80"/>
      <c r="I37" s="89"/>
      <c r="J37" s="85" t="s">
        <v>53</v>
      </c>
      <c r="K37" s="86"/>
      <c r="L37" s="94" t="s">
        <v>85</v>
      </c>
    </row>
    <row r="38" spans="1:12" ht="26.25" customHeight="1" thickBot="1" x14ac:dyDescent="0.25">
      <c r="A38" s="95">
        <v>16</v>
      </c>
      <c r="B38" s="96">
        <v>87</v>
      </c>
      <c r="C38" s="97">
        <v>10009047353</v>
      </c>
      <c r="D38" s="98" t="s">
        <v>82</v>
      </c>
      <c r="E38" s="99">
        <v>34520</v>
      </c>
      <c r="F38" s="100" t="s">
        <v>31</v>
      </c>
      <c r="G38" s="101" t="s">
        <v>79</v>
      </c>
      <c r="H38" s="90"/>
      <c r="I38" s="90"/>
      <c r="J38" s="91" t="s">
        <v>53</v>
      </c>
      <c r="K38" s="102"/>
      <c r="L38" s="108" t="s">
        <v>85</v>
      </c>
    </row>
    <row r="39" spans="1:12" ht="8.25" customHeight="1" thickTop="1" thickBot="1" x14ac:dyDescent="0.25">
      <c r="A39" s="28"/>
      <c r="B39" s="29"/>
      <c r="C39" s="29"/>
      <c r="D39" s="30"/>
      <c r="E39" s="20"/>
      <c r="F39" s="21"/>
      <c r="G39" s="22"/>
      <c r="H39" s="26"/>
      <c r="I39" s="73"/>
      <c r="J39" s="51"/>
      <c r="K39" s="26"/>
      <c r="L39" s="26"/>
    </row>
    <row r="40" spans="1:12" ht="15.75" thickTop="1" x14ac:dyDescent="0.2">
      <c r="A40" s="117" t="s">
        <v>4</v>
      </c>
      <c r="B40" s="118"/>
      <c r="C40" s="118"/>
      <c r="D40" s="118"/>
      <c r="E40" s="74"/>
      <c r="F40" s="74"/>
      <c r="G40" s="118" t="s">
        <v>5</v>
      </c>
      <c r="H40" s="118"/>
      <c r="I40" s="118"/>
      <c r="J40" s="118"/>
      <c r="K40" s="118"/>
      <c r="L40" s="126"/>
    </row>
    <row r="41" spans="1:12" x14ac:dyDescent="0.2">
      <c r="A41" s="35" t="s">
        <v>86</v>
      </c>
      <c r="B41" s="36"/>
      <c r="C41" s="40"/>
      <c r="D41" s="37"/>
      <c r="E41" s="54"/>
      <c r="F41" s="60"/>
      <c r="G41" s="41" t="s">
        <v>32</v>
      </c>
      <c r="H41" s="37">
        <v>6</v>
      </c>
      <c r="I41" s="54"/>
      <c r="J41" s="55"/>
      <c r="K41" s="76" t="s">
        <v>30</v>
      </c>
      <c r="L41" s="77">
        <f>COUNTIF(F23:F38,"ЗМС")</f>
        <v>0</v>
      </c>
    </row>
    <row r="42" spans="1:12" x14ac:dyDescent="0.2">
      <c r="A42" s="35" t="s">
        <v>87</v>
      </c>
      <c r="B42" s="7"/>
      <c r="C42" s="42"/>
      <c r="D42" s="31"/>
      <c r="E42" s="61"/>
      <c r="F42" s="62"/>
      <c r="G42" s="43" t="s">
        <v>25</v>
      </c>
      <c r="H42" s="75">
        <f>H43+H48</f>
        <v>16</v>
      </c>
      <c r="I42" s="56"/>
      <c r="J42" s="57"/>
      <c r="K42" s="76" t="s">
        <v>18</v>
      </c>
      <c r="L42" s="77">
        <f>COUNTIF(F23:F38,"МСМК")</f>
        <v>0</v>
      </c>
    </row>
    <row r="43" spans="1:12" x14ac:dyDescent="0.2">
      <c r="A43" s="35" t="s">
        <v>88</v>
      </c>
      <c r="B43" s="7"/>
      <c r="C43" s="45"/>
      <c r="D43" s="31"/>
      <c r="E43" s="61"/>
      <c r="F43" s="62"/>
      <c r="G43" s="43" t="s">
        <v>26</v>
      </c>
      <c r="H43" s="75">
        <f>H44+H46+H47+H45</f>
        <v>16</v>
      </c>
      <c r="I43" s="56"/>
      <c r="J43" s="57"/>
      <c r="K43" s="76" t="s">
        <v>21</v>
      </c>
      <c r="L43" s="77">
        <f>COUNTIF(F23:F38,"МС")</f>
        <v>6</v>
      </c>
    </row>
    <row r="44" spans="1:12" x14ac:dyDescent="0.2">
      <c r="A44" s="35" t="s">
        <v>89</v>
      </c>
      <c r="B44" s="7"/>
      <c r="C44" s="45"/>
      <c r="D44" s="31"/>
      <c r="E44" s="61"/>
      <c r="F44" s="62"/>
      <c r="G44" s="43" t="s">
        <v>27</v>
      </c>
      <c r="H44" s="75">
        <f>COUNT(A23:A38)</f>
        <v>16</v>
      </c>
      <c r="I44" s="56"/>
      <c r="J44" s="57"/>
      <c r="K44" s="76" t="s">
        <v>31</v>
      </c>
      <c r="L44" s="77">
        <f>COUNTIF(F23:F38,"КМС")</f>
        <v>8</v>
      </c>
    </row>
    <row r="45" spans="1:12" x14ac:dyDescent="0.2">
      <c r="A45" s="35"/>
      <c r="B45" s="7"/>
      <c r="C45" s="45"/>
      <c r="D45" s="31"/>
      <c r="E45" s="61"/>
      <c r="F45" s="62"/>
      <c r="G45" s="43" t="s">
        <v>43</v>
      </c>
      <c r="H45" s="31">
        <f>COUNTIF(A23:A38,"ЛИМ")</f>
        <v>0</v>
      </c>
      <c r="J45" s="57"/>
      <c r="K45" s="76" t="s">
        <v>42</v>
      </c>
      <c r="L45" s="77">
        <f>COUNTIF(F23:F38,"1 СР")</f>
        <v>2</v>
      </c>
    </row>
    <row r="46" spans="1:12" x14ac:dyDescent="0.2">
      <c r="A46" s="35"/>
      <c r="B46" s="7"/>
      <c r="C46" s="7"/>
      <c r="D46" s="31"/>
      <c r="E46" s="61"/>
      <c r="F46" s="62"/>
      <c r="G46" s="43" t="s">
        <v>28</v>
      </c>
      <c r="H46" s="75">
        <f>COUNTIF(A23:A38,"НФ")</f>
        <v>0</v>
      </c>
      <c r="I46" s="56"/>
      <c r="J46" s="57"/>
      <c r="K46" s="52" t="s">
        <v>57</v>
      </c>
      <c r="L46" s="77">
        <f>COUNTIF(F23:F38,"2 СР")</f>
        <v>0</v>
      </c>
    </row>
    <row r="47" spans="1:12" x14ac:dyDescent="0.2">
      <c r="A47" s="35"/>
      <c r="B47" s="7"/>
      <c r="C47" s="7"/>
      <c r="D47" s="31"/>
      <c r="E47" s="61"/>
      <c r="F47" s="62"/>
      <c r="G47" s="43" t="s">
        <v>33</v>
      </c>
      <c r="H47" s="75">
        <f>COUNTIF(A23:A38,"ДСКВ")</f>
        <v>0</v>
      </c>
      <c r="I47" s="56"/>
      <c r="J47" s="57"/>
      <c r="K47" s="52" t="s">
        <v>58</v>
      </c>
      <c r="L47" s="77">
        <f>COUNTIF(F23:F38,"3 СР")</f>
        <v>0</v>
      </c>
    </row>
    <row r="48" spans="1:12" x14ac:dyDescent="0.2">
      <c r="A48" s="35"/>
      <c r="B48" s="7"/>
      <c r="C48" s="7"/>
      <c r="D48" s="31"/>
      <c r="E48" s="63"/>
      <c r="F48" s="64"/>
      <c r="G48" s="43" t="s">
        <v>29</v>
      </c>
      <c r="H48" s="75">
        <f>COUNTIF(A23:A38,"НС")</f>
        <v>0</v>
      </c>
      <c r="I48" s="58"/>
      <c r="J48" s="59"/>
      <c r="K48" s="52"/>
      <c r="L48" s="44"/>
    </row>
    <row r="49" spans="1:12" ht="9.75" customHeight="1" x14ac:dyDescent="0.2">
      <c r="A49" s="15"/>
      <c r="L49" s="16"/>
    </row>
    <row r="50" spans="1:12" x14ac:dyDescent="0.2">
      <c r="A50" s="121" t="s">
        <v>59</v>
      </c>
      <c r="B50" s="119"/>
      <c r="C50" s="119"/>
      <c r="D50" s="119"/>
      <c r="E50" s="119" t="s">
        <v>10</v>
      </c>
      <c r="F50" s="119"/>
      <c r="G50" s="119"/>
      <c r="H50" s="119" t="s">
        <v>3</v>
      </c>
      <c r="I50" s="119"/>
      <c r="J50" s="119"/>
      <c r="K50" s="119" t="s">
        <v>50</v>
      </c>
      <c r="L50" s="120"/>
    </row>
    <row r="51" spans="1:12" x14ac:dyDescent="0.2">
      <c r="A51" s="122"/>
      <c r="B51" s="123"/>
      <c r="C51" s="123"/>
      <c r="D51" s="123"/>
      <c r="E51" s="123"/>
      <c r="F51" s="124"/>
      <c r="G51" s="124"/>
      <c r="H51" s="124"/>
      <c r="I51" s="124"/>
      <c r="J51" s="124"/>
      <c r="K51" s="124"/>
      <c r="L51" s="125"/>
    </row>
    <row r="52" spans="1:12" x14ac:dyDescent="0.2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65"/>
    </row>
    <row r="53" spans="1:12" x14ac:dyDescent="0.2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65"/>
    </row>
    <row r="54" spans="1:12" x14ac:dyDescent="0.2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65"/>
    </row>
    <row r="55" spans="1:12" s="78" customFormat="1" ht="12" thickBot="1" x14ac:dyDescent="0.25">
      <c r="A55" s="114"/>
      <c r="B55" s="115"/>
      <c r="C55" s="115"/>
      <c r="D55" s="115"/>
      <c r="E55" s="115" t="str">
        <f>G17</f>
        <v xml:space="preserve">БЕСЧАСТНОВ А.А. (ВК, г. Москва) </v>
      </c>
      <c r="F55" s="115"/>
      <c r="G55" s="115"/>
      <c r="H55" s="115" t="str">
        <f>G18</f>
        <v xml:space="preserve">ГЕОРГИЕВ В.М. (ВК, Чувашская Республика) </v>
      </c>
      <c r="I55" s="115"/>
      <c r="J55" s="115"/>
      <c r="K55" s="115" t="str">
        <f>G19</f>
        <v xml:space="preserve">ТЕБАЙКИН И.Г. (ВК, Московская обл) </v>
      </c>
      <c r="L55" s="116"/>
    </row>
    <row r="56" spans="1:12" ht="13.5" thickTop="1" x14ac:dyDescent="0.2"/>
  </sheetData>
  <mergeCells count="38">
    <mergeCell ref="H15:L15"/>
    <mergeCell ref="A12:L12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A11:L11"/>
    <mergeCell ref="A15:G15"/>
    <mergeCell ref="H21:H22"/>
    <mergeCell ref="I21:I22"/>
    <mergeCell ref="J21:J22"/>
    <mergeCell ref="A21:A22"/>
    <mergeCell ref="B21:B22"/>
    <mergeCell ref="C21:C22"/>
    <mergeCell ref="D21:D22"/>
    <mergeCell ref="E21:E22"/>
    <mergeCell ref="K21:K22"/>
    <mergeCell ref="L21:L22"/>
    <mergeCell ref="A55:D55"/>
    <mergeCell ref="E55:G55"/>
    <mergeCell ref="H55:J55"/>
    <mergeCell ref="K55:L55"/>
    <mergeCell ref="A40:D40"/>
    <mergeCell ref="E50:G50"/>
    <mergeCell ref="H50:J50"/>
    <mergeCell ref="K50:L50"/>
    <mergeCell ref="A50:D50"/>
    <mergeCell ref="A51:E51"/>
    <mergeCell ref="F51:L51"/>
    <mergeCell ref="G40:L40"/>
    <mergeCell ref="F21:F22"/>
    <mergeCell ref="G21:G22"/>
  </mergeCells>
  <conditionalFormatting sqref="B56:B1048576 B1 B6:B7 B9:B11 B13:B22 B41:B49 B39">
    <cfRule type="duplicateValues" dxfId="6" priority="8"/>
  </conditionalFormatting>
  <conditionalFormatting sqref="B2">
    <cfRule type="duplicateValues" dxfId="5" priority="7"/>
  </conditionalFormatting>
  <conditionalFormatting sqref="B3">
    <cfRule type="duplicateValues" dxfId="4" priority="6"/>
  </conditionalFormatting>
  <conditionalFormatting sqref="B4">
    <cfRule type="duplicateValues" dxfId="3" priority="5"/>
  </conditionalFormatting>
  <conditionalFormatting sqref="B55">
    <cfRule type="duplicateValues" dxfId="2" priority="2"/>
  </conditionalFormatting>
  <conditionalFormatting sqref="B50:B54">
    <cfRule type="duplicateValues" dxfId="1" priority="20"/>
  </conditionalFormatting>
  <conditionalFormatting sqref="B23:B38">
    <cfRule type="duplicateValues" dxfId="0" priority="1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256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Велокросс м</vt:lpstr>
      <vt:lpstr>'Велокросс 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2022-01-23T13:30:26Z</cp:lastPrinted>
  <dcterms:created xsi:type="dcterms:W3CDTF">1996-10-08T23:32:33Z</dcterms:created>
  <dcterms:modified xsi:type="dcterms:W3CDTF">2022-03-24T13:06:10Z</dcterms:modified>
</cp:coreProperties>
</file>