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94" l="1"/>
  <c r="H34" i="94" l="1"/>
  <c r="J24" i="94"/>
  <c r="J23" i="94"/>
  <c r="J26" i="94"/>
  <c r="J25" i="94"/>
  <c r="I45" i="94" l="1"/>
  <c r="E45" i="94"/>
  <c r="L35" i="94"/>
  <c r="L34" i="94"/>
  <c r="L33" i="94"/>
  <c r="L32" i="94"/>
  <c r="L31" i="94"/>
  <c r="L30" i="94"/>
  <c r="L29" i="94"/>
  <c r="H36" i="94"/>
  <c r="H35" i="94"/>
  <c r="H33" i="94"/>
  <c r="H32" i="94"/>
  <c r="H31" i="94" l="1"/>
  <c r="H30" i="94" s="1"/>
  <c r="I25" i="94"/>
  <c r="I26" i="94"/>
</calcChain>
</file>

<file path=xl/sharedStrings.xml><?xml version="1.0" encoding="utf-8"?>
<sst xmlns="http://schemas.openxmlformats.org/spreadsheetml/2006/main" count="87" uniqueCount="75">
  <si>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</si>
  <si>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</si>
  <si>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</si>
  <si>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</si>
  <si>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</si>
  <si>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</si>
  <si>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</si>
  <si>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</si>
  <si>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</si>
  <si>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</si>
  <si>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</si>
  <si>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</si>
  <si>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</si>
  <si>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</si>
  <si>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</si>
  <si>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</si>
  <si>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</si>
  <si>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</si>
  <si>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</si>
  <si>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</si>
  <si>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</si>
  <si>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</si>
  <si>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</si>
  <si>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</si>
  <si>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</si>
  <si>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</si>
  <si>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</si>
  <si>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</si>
  <si>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</si>
  <si>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</si>
  <si>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</si>
  <si>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</si>
  <si>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</si>
  <si>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</si>
  <si>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</si>
  <si>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</si>
  <si>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</si>
  <si>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</si>
  <si>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</si>
  <si>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ДИСТАНЦИЯ: ДЛИНА КРУГА/КРУГОВ</t>
  </si>
  <si>
    <t>1 СР</t>
  </si>
  <si>
    <t/>
  </si>
  <si>
    <t>2 СР</t>
  </si>
  <si>
    <t>3 СР</t>
  </si>
  <si>
    <t>Осадки: без осадков</t>
  </si>
  <si>
    <t>Лимит времени</t>
  </si>
  <si>
    <t>Министерство по физической культуре и спорту Челябинской области</t>
  </si>
  <si>
    <t>Федерация велосипедного спорта Челябинской области</t>
  </si>
  <si>
    <t>МЕЖРЕГИОНАЛЬНЫЕ СОРЕВНОВАНИЯ</t>
  </si>
  <si>
    <t>ИВАШИН И.Е. (ВК, г. Челябинск )</t>
  </si>
  <si>
    <t>СТРЕЖНЕВА Д.А. (ВК, г. Челябинск )</t>
  </si>
  <si>
    <t>КУРЗИНА О.В. (ВК, г. Челябинск )</t>
  </si>
  <si>
    <t>МЕСТО ПРОВЕДЕНИЯ: г. Копейск</t>
  </si>
  <si>
    <t>ДАТА ПРОВЕДЕНИЯ: 24 мая 2021 года</t>
  </si>
  <si>
    <t>№ ВРВС: 0080601611Я</t>
  </si>
  <si>
    <t xml:space="preserve">№ ЕКП 2021: </t>
  </si>
  <si>
    <t xml:space="preserve">НАЗВАНИЕ ТРАССЫ / РЕГ. НОМЕР: </t>
  </si>
  <si>
    <t xml:space="preserve">МАКСИМАЛЬНЫЙ ПЕРЕПАД (HD)(м): </t>
  </si>
  <si>
    <t xml:space="preserve">СУММА ПОЛОЖИТЕЛЬНЫХ ПЕРЕПАДОВ ВЫСОТЫ НА ДИСТАНЦИИ (ТС)(м): </t>
  </si>
  <si>
    <t>Температура: +27+30</t>
  </si>
  <si>
    <t xml:space="preserve">Влажность: </t>
  </si>
  <si>
    <t xml:space="preserve">Ветер: </t>
  </si>
  <si>
    <t>Первенство УФО</t>
  </si>
  <si>
    <t>НАЧАЛО ГОНКИ: 10ч 30м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</si>
  <si>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00м</t>
    </r>
  </si>
  <si>
    <t>Юниорки 17-18 лет</t>
  </si>
  <si>
    <t>ОНИПКО Полина</t>
  </si>
  <si>
    <t>15.02.2004</t>
  </si>
  <si>
    <t>Челябинская обл.</t>
  </si>
  <si>
    <t>БОГДАНОВА Диана</t>
  </si>
  <si>
    <t>28.04.2003</t>
  </si>
  <si>
    <t>МУРАКАЕВА Виктория</t>
  </si>
  <si>
    <t>17.12.2004</t>
  </si>
  <si>
    <t>СЕРГЕЕВА Мария</t>
  </si>
  <si>
    <t>02.04.2003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</si>
</sst>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19839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oneCellAnchor>
    <xdr:from>
      <xdr:col>11</xdr:col>
      <xdr:colOff>333375</xdr:colOff>
      <xdr:row>0</xdr:row>
      <xdr:rowOff>66675</xdr:rowOff>
    </xdr:from>
    <xdr:ext cx="600074" cy="616710"/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1675" y="66675"/>
          <a:ext cx="600074" cy="616710"/>
        </a:xfrm>
        <a:prstGeom prst="rect">
          <a:avLst/>
        </a:prstGeom>
      </xdr:spPr>
    </xdr:pic>
    <xdr:clientData/>
  </xdr:oneCellAnchor>
  <xdr:twoCellAnchor editAs="oneCell">
    <xdr:from>
      <xdr:col>0</xdr:col>
      <xdr:colOff>16931</xdr:colOff>
      <xdr:row>0</xdr:row>
      <xdr:rowOff>25345</xdr:rowOff>
    </xdr:from>
    <xdr:to>
      <xdr:col>1</xdr:col>
      <xdr:colOff>133350</xdr:colOff>
      <xdr:row>3</xdr:row>
      <xdr:rowOff>19050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83144" cy="650930"/>
        </a:xfrm>
        <a:prstGeom prst="rect">
          <a:avLst/>
        </a:prstGeom>
      </xdr:spPr>
    </xdr:pic>
    <xdr:clientData/>
  </xdr:twoCellAnchor>
  <xdr:twoCellAnchor editAs="oneCell">
    <xdr:from>
      <xdr:col>11</xdr:col>
      <xdr:colOff>138792</xdr:colOff>
      <xdr:row>0</xdr:row>
      <xdr:rowOff>52561</xdr:rowOff>
    </xdr:from>
    <xdr:to>
      <xdr:col>11</xdr:col>
      <xdr:colOff>1134382</xdr:colOff>
      <xdr:row>3</xdr:row>
      <xdr:rowOff>17690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2467" y="52561"/>
          <a:ext cx="995590" cy="622354"/>
        </a:xfrm>
        <a:prstGeom prst="rect">
          <a:avLst/>
        </a:prstGeom>
      </xdr:spPr>
    </xdr:pic>
    <xdr:clientData/>
  </xdr:twoCellAnchor>
  <xdr:oneCellAnchor>
    <xdr:from>
      <xdr:col>9</xdr:col>
      <xdr:colOff>666062</xdr:colOff>
      <xdr:row>38</xdr:row>
      <xdr:rowOff>97995</xdr:rowOff>
    </xdr:from>
    <xdr:ext cx="980402" cy="514325"/>
    <xdr:pic>
      <xdr:nvPicPr>
        <xdr:cNvPr id="12" name="Picture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45241" y="8466388"/>
          <a:ext cx="980402" cy="514325"/>
        </a:xfrm>
        <a:prstGeom prst="rect">
          <a:avLst/>
        </a:prstGeom>
      </xdr:spPr>
    </xdr:pic>
    <xdr:clientData/>
  </xdr:oneCellAnchor>
  <xdr:oneCellAnchor>
    <xdr:from>
      <xdr:col>6</xdr:col>
      <xdr:colOff>299356</xdr:colOff>
      <xdr:row>39</xdr:row>
      <xdr:rowOff>40822</xdr:rowOff>
    </xdr:from>
    <xdr:ext cx="864581" cy="422922"/>
    <xdr:pic>
      <xdr:nvPicPr>
        <xdr:cNvPr id="13" name="Picture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57749" y="8531679"/>
          <a:ext cx="864581" cy="4229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54"/>
  <sheetViews>
    <sheetView tabSelected="1" view="pageBreakPreview" topLeftCell="A7" zoomScale="70" zoomScaleNormal="100" zoomScaleSheetLayoutView="70" workbookViewId="0">
      <selection activeCell="P23" sqref="P23"/>
    </sheetView>
  </sheetViews>
  <sheetFormatPr defaultColWidth="9.140625" defaultRowHeight="12.75" x14ac:dyDescent="0.2"/>
  <cols>
    <col min="1" max="1" width="7" style="1" customWidth="1"/>
    <col min="2" max="2" width="7" style="13" customWidth="1"/>
    <col min="3" max="3" width="13.28515625" style="13" customWidth="1"/>
    <col min="4" max="4" width="21.85546875" style="1" customWidth="1"/>
    <col min="5" max="5" width="11.7109375" style="1" customWidth="1"/>
    <col min="6" max="6" width="7.7109375" style="1" customWidth="1"/>
    <col min="7" max="7" width="22.42578125" style="1" customWidth="1"/>
    <col min="8" max="9" width="11.42578125" style="1" customWidth="1"/>
    <col min="10" max="10" width="11.7109375" style="41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7.2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7" ht="17.25" customHeight="1" x14ac:dyDescent="0.2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7" ht="17.25" customHeight="1" x14ac:dyDescent="0.2">
      <c r="A3" s="106" t="s">
        <v>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7" ht="17.25" customHeight="1" x14ac:dyDescent="0.2">
      <c r="A4" s="106" t="s">
        <v>47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7" ht="6" customHeight="1" x14ac:dyDescent="0.2">
      <c r="A5" s="107" t="s">
        <v>41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O5" s="22"/>
    </row>
    <row r="6" spans="1:17" s="2" customFormat="1" ht="23.25" customHeight="1" x14ac:dyDescent="0.2">
      <c r="A6" s="91" t="s">
        <v>48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Q6" s="22"/>
    </row>
    <row r="7" spans="1:17" s="2" customFormat="1" ht="18" customHeight="1" x14ac:dyDescent="0.2">
      <c r="A7" s="92" t="s">
        <v>17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7" s="2" customFormat="1" ht="18.75" customHeight="1" thickBot="1" x14ac:dyDescent="0.25">
      <c r="A8" s="96" t="s">
        <v>62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7" ht="19.5" customHeight="1" thickTop="1" x14ac:dyDescent="0.2">
      <c r="A9" s="93" t="s">
        <v>22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5"/>
    </row>
    <row r="10" spans="1:17" ht="18" customHeight="1" x14ac:dyDescent="0.2">
      <c r="A10" s="100" t="s">
        <v>36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2"/>
    </row>
    <row r="11" spans="1:17" ht="19.5" customHeight="1" x14ac:dyDescent="0.2">
      <c r="A11" s="103" t="s">
        <v>65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5"/>
    </row>
    <row r="12" spans="1:17" ht="5.25" customHeight="1" x14ac:dyDescent="0.2">
      <c r="A12" s="97" t="s">
        <v>41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9"/>
    </row>
    <row r="13" spans="1:17" ht="15.75" x14ac:dyDescent="0.2">
      <c r="A13" s="87" t="s">
        <v>52</v>
      </c>
      <c r="B13" s="88"/>
      <c r="C13" s="88"/>
      <c r="D13" s="88"/>
      <c r="E13" s="5"/>
      <c r="F13" s="5"/>
      <c r="G13" s="52" t="s">
        <v>63</v>
      </c>
      <c r="H13" s="5"/>
      <c r="I13" s="5"/>
      <c r="J13" s="36"/>
      <c r="K13" s="26"/>
      <c r="L13" s="27" t="s">
        <v>54</v>
      </c>
    </row>
    <row r="14" spans="1:17" ht="15.75" x14ac:dyDescent="0.2">
      <c r="A14" s="89" t="s">
        <v>53</v>
      </c>
      <c r="B14" s="90"/>
      <c r="C14" s="90"/>
      <c r="D14" s="90"/>
      <c r="E14" s="6"/>
      <c r="F14" s="6"/>
      <c r="G14" s="53" t="s">
        <v>64</v>
      </c>
      <c r="H14" s="6"/>
      <c r="I14" s="6"/>
      <c r="J14" s="37"/>
      <c r="K14" s="28"/>
      <c r="L14" s="50" t="s">
        <v>55</v>
      </c>
    </row>
    <row r="15" spans="1:17" ht="15" x14ac:dyDescent="0.2">
      <c r="A15" s="121" t="s">
        <v>10</v>
      </c>
      <c r="B15" s="109"/>
      <c r="C15" s="109"/>
      <c r="D15" s="109"/>
      <c r="E15" s="109"/>
      <c r="F15" s="109"/>
      <c r="G15" s="122"/>
      <c r="H15" s="108" t="s">
        <v>1</v>
      </c>
      <c r="I15" s="109"/>
      <c r="J15" s="109"/>
      <c r="K15" s="109"/>
      <c r="L15" s="110"/>
    </row>
    <row r="16" spans="1:17" ht="15" x14ac:dyDescent="0.2">
      <c r="A16" s="18" t="s">
        <v>18</v>
      </c>
      <c r="B16" s="14"/>
      <c r="C16" s="14"/>
      <c r="D16" s="10"/>
      <c r="E16" s="11"/>
      <c r="F16" s="10"/>
      <c r="G16" s="12" t="s">
        <v>41</v>
      </c>
      <c r="H16" s="125" t="s">
        <v>56</v>
      </c>
      <c r="I16" s="126"/>
      <c r="J16" s="126"/>
      <c r="K16" s="126"/>
      <c r="L16" s="127"/>
    </row>
    <row r="17" spans="1:12" ht="15" x14ac:dyDescent="0.2">
      <c r="A17" s="18" t="s">
        <v>19</v>
      </c>
      <c r="B17" s="14"/>
      <c r="C17" s="14"/>
      <c r="D17" s="9"/>
      <c r="E17" s="11"/>
      <c r="F17" s="10"/>
      <c r="G17" s="9" t="s">
        <v>49</v>
      </c>
      <c r="H17" s="125" t="s">
        <v>57</v>
      </c>
      <c r="I17" s="126"/>
      <c r="J17" s="126"/>
      <c r="K17" s="126"/>
      <c r="L17" s="127"/>
    </row>
    <row r="18" spans="1:12" ht="15" x14ac:dyDescent="0.2">
      <c r="A18" s="18" t="s">
        <v>20</v>
      </c>
      <c r="B18" s="14"/>
      <c r="C18" s="14"/>
      <c r="D18" s="9"/>
      <c r="E18" s="11"/>
      <c r="F18" s="10"/>
      <c r="G18" s="9" t="s">
        <v>50</v>
      </c>
      <c r="H18" s="125" t="s">
        <v>58</v>
      </c>
      <c r="I18" s="126"/>
      <c r="J18" s="126"/>
      <c r="K18" s="126"/>
      <c r="L18" s="127"/>
    </row>
    <row r="19" spans="1:12" ht="16.5" thickBot="1" x14ac:dyDescent="0.25">
      <c r="A19" s="18" t="s">
        <v>16</v>
      </c>
      <c r="B19" s="15"/>
      <c r="C19" s="15"/>
      <c r="D19" s="8"/>
      <c r="E19" s="8"/>
      <c r="F19" s="8"/>
      <c r="G19" s="9" t="s">
        <v>51</v>
      </c>
      <c r="H19" s="32" t="s">
        <v>39</v>
      </c>
      <c r="I19" s="7"/>
      <c r="J19" s="38"/>
      <c r="K19" s="49">
        <v>80</v>
      </c>
      <c r="L19" s="19"/>
    </row>
    <row r="20" spans="1:12" ht="6" customHeight="1" thickTop="1" thickBot="1" x14ac:dyDescent="0.25">
      <c r="A20" s="24"/>
      <c r="B20" s="21"/>
      <c r="C20" s="21"/>
      <c r="D20" s="20"/>
      <c r="E20" s="20"/>
      <c r="F20" s="20"/>
      <c r="G20" s="20"/>
      <c r="H20" s="20"/>
      <c r="I20" s="20"/>
      <c r="J20" s="39"/>
      <c r="K20" s="20"/>
      <c r="L20" s="25"/>
    </row>
    <row r="21" spans="1:12" s="3" customFormat="1" ht="21" customHeight="1" thickTop="1" x14ac:dyDescent="0.2">
      <c r="A21" s="140" t="s">
        <v>7</v>
      </c>
      <c r="B21" s="111" t="s">
        <v>13</v>
      </c>
      <c r="C21" s="111" t="s">
        <v>38</v>
      </c>
      <c r="D21" s="111" t="s">
        <v>2</v>
      </c>
      <c r="E21" s="111" t="s">
        <v>37</v>
      </c>
      <c r="F21" s="111" t="s">
        <v>9</v>
      </c>
      <c r="G21" s="111" t="s">
        <v>14</v>
      </c>
      <c r="H21" s="111" t="s">
        <v>8</v>
      </c>
      <c r="I21" s="111" t="s">
        <v>26</v>
      </c>
      <c r="J21" s="128" t="s">
        <v>23</v>
      </c>
      <c r="K21" s="123" t="s">
        <v>25</v>
      </c>
      <c r="L21" s="119" t="s">
        <v>15</v>
      </c>
    </row>
    <row r="22" spans="1:12" s="3" customFormat="1" ht="13.5" customHeight="1" x14ac:dyDescent="0.2">
      <c r="A22" s="141"/>
      <c r="B22" s="112"/>
      <c r="C22" s="112"/>
      <c r="D22" s="112"/>
      <c r="E22" s="112"/>
      <c r="F22" s="112"/>
      <c r="G22" s="112"/>
      <c r="H22" s="112"/>
      <c r="I22" s="112"/>
      <c r="J22" s="129"/>
      <c r="K22" s="124"/>
      <c r="L22" s="120"/>
    </row>
    <row r="23" spans="1:12" s="4" customFormat="1" ht="17.25" customHeight="1" x14ac:dyDescent="0.2">
      <c r="A23" s="64">
        <v>1</v>
      </c>
      <c r="B23" s="65">
        <v>93</v>
      </c>
      <c r="C23" s="65"/>
      <c r="D23" s="83" t="s">
        <v>66</v>
      </c>
      <c r="E23" s="66" t="s">
        <v>67</v>
      </c>
      <c r="F23" s="66" t="s">
        <v>33</v>
      </c>
      <c r="G23" s="66" t="s">
        <v>68</v>
      </c>
      <c r="H23" s="85">
        <v>9.1666666666666674E-2</v>
      </c>
      <c r="I23" s="85"/>
      <c r="J23" s="74">
        <f>IFERROR($K$19*3600/(HOUR(H23)*3600+MINUTE(H23)*60+SECOND(H23)),"")</f>
        <v>36.363636363636367</v>
      </c>
      <c r="K23" s="66" t="s">
        <v>33</v>
      </c>
      <c r="L23" s="142"/>
    </row>
    <row r="24" spans="1:12" s="4" customFormat="1" ht="17.25" customHeight="1" x14ac:dyDescent="0.2">
      <c r="A24" s="64">
        <v>2</v>
      </c>
      <c r="B24" s="65">
        <v>92</v>
      </c>
      <c r="C24" s="65"/>
      <c r="D24" s="83" t="s">
        <v>69</v>
      </c>
      <c r="E24" s="66" t="s">
        <v>70</v>
      </c>
      <c r="F24" s="66" t="s">
        <v>33</v>
      </c>
      <c r="G24" s="66" t="s">
        <v>68</v>
      </c>
      <c r="H24" s="85">
        <v>9.1759259259259263E-2</v>
      </c>
      <c r="I24" s="85">
        <f>H24-$H$23</f>
        <v>9.2592592592588563E-5</v>
      </c>
      <c r="J24" s="74">
        <f>IFERROR($K$19*3600/(HOUR(H24)*3600+MINUTE(H24)*60+SECOND(H24)),"")</f>
        <v>36.326942482341067</v>
      </c>
      <c r="K24" s="66" t="s">
        <v>33</v>
      </c>
      <c r="L24" s="142"/>
    </row>
    <row r="25" spans="1:12" s="4" customFormat="1" ht="17.25" customHeight="1" x14ac:dyDescent="0.2">
      <c r="A25" s="67">
        <v>3</v>
      </c>
      <c r="B25" s="65">
        <v>91</v>
      </c>
      <c r="C25" s="65"/>
      <c r="D25" s="83" t="s">
        <v>71</v>
      </c>
      <c r="E25" s="66" t="s">
        <v>72</v>
      </c>
      <c r="F25" s="65" t="s">
        <v>40</v>
      </c>
      <c r="G25" s="66" t="s">
        <v>68</v>
      </c>
      <c r="H25" s="85">
        <v>9.5682870370370376E-2</v>
      </c>
      <c r="I25" s="85">
        <f t="shared" ref="I25:I26" si="0">H25-$H$23</f>
        <v>4.0162037037037024E-3</v>
      </c>
      <c r="J25" s="74">
        <f t="shared" ref="J25:J26" si="1">IFERROR($K$19*3600/(HOUR(H25)*3600+MINUTE(H25)*60+SECOND(H25)),"")</f>
        <v>34.837304947381156</v>
      </c>
      <c r="K25" s="66" t="s">
        <v>33</v>
      </c>
      <c r="L25" s="142"/>
    </row>
    <row r="26" spans="1:12" s="4" customFormat="1" ht="17.25" customHeight="1" thickBot="1" x14ac:dyDescent="0.25">
      <c r="A26" s="143">
        <v>4</v>
      </c>
      <c r="B26" s="68">
        <v>76</v>
      </c>
      <c r="C26" s="68"/>
      <c r="D26" s="84" t="s">
        <v>73</v>
      </c>
      <c r="E26" s="69" t="s">
        <v>74</v>
      </c>
      <c r="F26" s="69" t="s">
        <v>33</v>
      </c>
      <c r="G26" s="69" t="s">
        <v>68</v>
      </c>
      <c r="H26" s="86">
        <v>9.5740740740740737E-2</v>
      </c>
      <c r="I26" s="86">
        <f t="shared" si="0"/>
        <v>4.0740740740740633E-3</v>
      </c>
      <c r="J26" s="82">
        <f t="shared" si="1"/>
        <v>34.81624758220503</v>
      </c>
      <c r="K26" s="69"/>
      <c r="L26" s="144"/>
    </row>
    <row r="27" spans="1:12" s="4" customFormat="1" ht="9" customHeight="1" thickTop="1" thickBot="1" x14ac:dyDescent="0.25">
      <c r="A27" s="56"/>
      <c r="B27" s="60"/>
      <c r="C27" s="61"/>
      <c r="D27" s="42"/>
      <c r="E27" s="42"/>
      <c r="F27" s="56"/>
      <c r="G27" s="42"/>
      <c r="H27" s="62"/>
      <c r="I27" s="62"/>
      <c r="J27" s="63"/>
      <c r="K27" s="63"/>
      <c r="L27" s="63"/>
    </row>
    <row r="28" spans="1:12" s="4" customFormat="1" ht="18" customHeight="1" thickTop="1" x14ac:dyDescent="0.2">
      <c r="A28" s="116" t="s">
        <v>5</v>
      </c>
      <c r="B28" s="117"/>
      <c r="C28" s="117"/>
      <c r="D28" s="117"/>
      <c r="E28" s="54"/>
      <c r="F28" s="54"/>
      <c r="G28" s="117" t="s">
        <v>6</v>
      </c>
      <c r="H28" s="117"/>
      <c r="I28" s="117"/>
      <c r="J28" s="117"/>
      <c r="K28" s="117"/>
      <c r="L28" s="118"/>
    </row>
    <row r="29" spans="1:12" s="4" customFormat="1" ht="12" customHeight="1" x14ac:dyDescent="0.2">
      <c r="A29" s="29" t="s">
        <v>59</v>
      </c>
      <c r="B29" s="30"/>
      <c r="C29" s="33"/>
      <c r="D29" s="31"/>
      <c r="E29" s="43"/>
      <c r="F29" s="44"/>
      <c r="G29" s="77" t="s">
        <v>34</v>
      </c>
      <c r="H29" s="57">
        <v>1</v>
      </c>
      <c r="I29" s="58"/>
      <c r="J29" s="1"/>
      <c r="K29" s="75" t="s">
        <v>32</v>
      </c>
      <c r="L29" s="55">
        <f>COUNTIF(F23:F26,"ЗМС")</f>
        <v>0</v>
      </c>
    </row>
    <row r="30" spans="1:12" s="4" customFormat="1" ht="12" customHeight="1" x14ac:dyDescent="0.2">
      <c r="A30" s="29" t="s">
        <v>60</v>
      </c>
      <c r="B30" s="8"/>
      <c r="C30" s="34"/>
      <c r="D30" s="23"/>
      <c r="E30" s="45"/>
      <c r="F30" s="46"/>
      <c r="G30" s="77" t="s">
        <v>27</v>
      </c>
      <c r="H30" s="57">
        <f>H31+H36</f>
        <v>4</v>
      </c>
      <c r="I30" s="58"/>
      <c r="J30" s="1"/>
      <c r="K30" s="75" t="s">
        <v>21</v>
      </c>
      <c r="L30" s="55">
        <f>COUNTIF(F23:F26,"МСМК")</f>
        <v>0</v>
      </c>
    </row>
    <row r="31" spans="1:12" s="4" customFormat="1" ht="12" customHeight="1" x14ac:dyDescent="0.2">
      <c r="A31" s="29" t="s">
        <v>44</v>
      </c>
      <c r="B31" s="8"/>
      <c r="C31" s="35"/>
      <c r="D31" s="23"/>
      <c r="E31" s="45"/>
      <c r="F31" s="46"/>
      <c r="G31" s="77" t="s">
        <v>28</v>
      </c>
      <c r="H31" s="57">
        <f>H32+H33+H35</f>
        <v>4</v>
      </c>
      <c r="I31" s="58"/>
      <c r="J31" s="1"/>
      <c r="K31" s="75" t="s">
        <v>24</v>
      </c>
      <c r="L31" s="55">
        <f>COUNTIF(F23:F26,"МС")</f>
        <v>0</v>
      </c>
    </row>
    <row r="32" spans="1:12" s="4" customFormat="1" ht="12" customHeight="1" x14ac:dyDescent="0.2">
      <c r="A32" s="29" t="s">
        <v>61</v>
      </c>
      <c r="B32" s="8"/>
      <c r="C32" s="35"/>
      <c r="D32" s="23"/>
      <c r="G32" s="77" t="s">
        <v>29</v>
      </c>
      <c r="H32" s="57">
        <f>COUNT(A23:A26)</f>
        <v>4</v>
      </c>
      <c r="I32" s="58"/>
      <c r="J32" s="1"/>
      <c r="K32" s="75" t="s">
        <v>33</v>
      </c>
      <c r="L32" s="55">
        <f>COUNTIF(F23:F26,"КМС")</f>
        <v>3</v>
      </c>
    </row>
    <row r="33" spans="1:12" s="4" customFormat="1" ht="12" customHeight="1" x14ac:dyDescent="0.2">
      <c r="A33" s="80"/>
      <c r="B33" s="8"/>
      <c r="C33" s="35"/>
      <c r="D33" s="23"/>
      <c r="E33" s="45"/>
      <c r="F33" s="46"/>
      <c r="G33" s="77" t="s">
        <v>30</v>
      </c>
      <c r="H33" s="57">
        <f>COUNTIF(A23:A26,"НФ")</f>
        <v>0</v>
      </c>
      <c r="I33" s="58"/>
      <c r="J33" s="1"/>
      <c r="K33" s="75" t="s">
        <v>40</v>
      </c>
      <c r="L33" s="55">
        <f>COUNTIF(F23:F26,"1 СР")</f>
        <v>1</v>
      </c>
    </row>
    <row r="34" spans="1:12" s="4" customFormat="1" ht="12" customHeight="1" x14ac:dyDescent="0.2">
      <c r="A34" s="29"/>
      <c r="B34" s="8"/>
      <c r="C34" s="35"/>
      <c r="D34" s="23"/>
      <c r="E34" s="45"/>
      <c r="F34" s="46"/>
      <c r="G34" s="75" t="s">
        <v>45</v>
      </c>
      <c r="H34" s="76">
        <f>COUNTIF(A23:A26,"ЛИМ")</f>
        <v>0</v>
      </c>
      <c r="I34" s="58"/>
      <c r="J34" s="1"/>
      <c r="K34" s="40" t="s">
        <v>42</v>
      </c>
      <c r="L34" s="51">
        <f>COUNTIF(F23:F26,"2 СР")</f>
        <v>0</v>
      </c>
    </row>
    <row r="35" spans="1:12" s="4" customFormat="1" ht="12" customHeight="1" x14ac:dyDescent="0.2">
      <c r="A35" s="29"/>
      <c r="B35" s="8"/>
      <c r="C35" s="8"/>
      <c r="D35" s="23"/>
      <c r="E35" s="45"/>
      <c r="F35" s="46"/>
      <c r="G35" s="77" t="s">
        <v>35</v>
      </c>
      <c r="H35" s="57">
        <f>COUNTIF(A23:A26,"ДСКВ")</f>
        <v>0</v>
      </c>
      <c r="I35" s="58"/>
      <c r="J35" s="1"/>
      <c r="K35" s="40" t="s">
        <v>43</v>
      </c>
      <c r="L35" s="55">
        <f>COUNTIF(F23:F26,"3 СР")</f>
        <v>0</v>
      </c>
    </row>
    <row r="36" spans="1:12" s="4" customFormat="1" ht="12" customHeight="1" x14ac:dyDescent="0.2">
      <c r="A36" s="29"/>
      <c r="B36" s="8"/>
      <c r="C36" s="8"/>
      <c r="D36" s="23"/>
      <c r="E36" s="47"/>
      <c r="F36" s="48"/>
      <c r="G36" s="77" t="s">
        <v>31</v>
      </c>
      <c r="H36" s="57">
        <f>COUNTIF(A23:A26,"НС")</f>
        <v>0</v>
      </c>
      <c r="I36" s="59"/>
      <c r="J36" s="78"/>
      <c r="K36" s="79"/>
      <c r="L36" s="81"/>
    </row>
    <row r="37" spans="1:12" s="4" customFormat="1" ht="6.75" customHeight="1" x14ac:dyDescent="0.2">
      <c r="A37" s="16"/>
      <c r="B37" s="73"/>
      <c r="C37" s="73"/>
      <c r="D37" s="1"/>
      <c r="E37" s="1"/>
      <c r="F37" s="1"/>
      <c r="G37" s="1"/>
      <c r="H37" s="1"/>
      <c r="I37" s="1"/>
      <c r="J37" s="41"/>
      <c r="K37" s="1"/>
      <c r="L37" s="17"/>
    </row>
    <row r="38" spans="1:12" s="4" customFormat="1" ht="15.75" customHeight="1" x14ac:dyDescent="0.2">
      <c r="A38" s="113" t="s">
        <v>3</v>
      </c>
      <c r="B38" s="114"/>
      <c r="C38" s="114"/>
      <c r="D38" s="114"/>
      <c r="E38" s="114" t="s">
        <v>12</v>
      </c>
      <c r="F38" s="114"/>
      <c r="G38" s="114"/>
      <c r="H38" s="114"/>
      <c r="I38" s="114" t="s">
        <v>4</v>
      </c>
      <c r="J38" s="114"/>
      <c r="K38" s="114"/>
      <c r="L38" s="115"/>
    </row>
    <row r="39" spans="1:12" s="4" customFormat="1" ht="9.75" customHeight="1" x14ac:dyDescent="0.2">
      <c r="A39" s="132"/>
      <c r="B39" s="133"/>
      <c r="C39" s="133"/>
      <c r="D39" s="133"/>
      <c r="E39" s="133"/>
      <c r="F39" s="134"/>
      <c r="G39" s="134"/>
      <c r="H39" s="134"/>
      <c r="I39" s="134"/>
      <c r="J39" s="134"/>
      <c r="K39" s="134"/>
      <c r="L39" s="135"/>
    </row>
    <row r="40" spans="1:12" s="4" customFormat="1" ht="9.75" customHeight="1" x14ac:dyDescent="0.2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2"/>
    </row>
    <row r="41" spans="1:12" s="4" customFormat="1" ht="9.75" customHeight="1" x14ac:dyDescent="0.2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2"/>
    </row>
    <row r="42" spans="1:12" s="4" customFormat="1" ht="9.75" customHeight="1" x14ac:dyDescent="0.2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2"/>
    </row>
    <row r="43" spans="1:12" s="4" customFormat="1" ht="9.75" customHeight="1" x14ac:dyDescent="0.2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6"/>
    </row>
    <row r="44" spans="1:12" s="4" customFormat="1" ht="9.75" customHeight="1" x14ac:dyDescent="0.2">
      <c r="A44" s="132"/>
      <c r="B44" s="133"/>
      <c r="C44" s="133"/>
      <c r="D44" s="133"/>
      <c r="E44" s="133"/>
      <c r="F44" s="137"/>
      <c r="G44" s="137"/>
      <c r="H44" s="137"/>
      <c r="I44" s="137"/>
      <c r="J44" s="137"/>
      <c r="K44" s="137"/>
      <c r="L44" s="138"/>
    </row>
    <row r="45" spans="1:12" s="4" customFormat="1" ht="15.75" customHeight="1" thickBot="1" x14ac:dyDescent="0.25">
      <c r="A45" s="139"/>
      <c r="B45" s="130"/>
      <c r="C45" s="130"/>
      <c r="D45" s="130"/>
      <c r="E45" s="130" t="str">
        <f>G17</f>
        <v>ИВАШИН И.Е. (ВК, г. Челябинск )</v>
      </c>
      <c r="F45" s="130"/>
      <c r="G45" s="130"/>
      <c r="H45" s="130"/>
      <c r="I45" s="130" t="str">
        <f>G18</f>
        <v>СТРЕЖНЕВА Д.А. (ВК, г. Челябинск )</v>
      </c>
      <c r="J45" s="130"/>
      <c r="K45" s="130"/>
      <c r="L45" s="131"/>
    </row>
    <row r="46" spans="1:12" s="4" customFormat="1" ht="14.25" customHeight="1" thickTop="1" x14ac:dyDescent="0.2">
      <c r="A46" s="1"/>
      <c r="B46" s="13"/>
      <c r="C46" s="13"/>
      <c r="D46" s="1"/>
      <c r="E46" s="1"/>
      <c r="F46" s="1"/>
      <c r="G46" s="1"/>
      <c r="H46" s="1"/>
      <c r="I46" s="1"/>
      <c r="J46" s="41"/>
      <c r="K46" s="1"/>
      <c r="L46" s="1"/>
    </row>
    <row r="54" ht="9.75" customHeight="1" x14ac:dyDescent="0.2"/>
  </sheetData>
  <mergeCells count="45">
    <mergeCell ref="H17:L17"/>
    <mergeCell ref="H18:L18"/>
    <mergeCell ref="I45:L45"/>
    <mergeCell ref="A39:E39"/>
    <mergeCell ref="F39:L39"/>
    <mergeCell ref="A43:E43"/>
    <mergeCell ref="F43:L43"/>
    <mergeCell ref="A44:E44"/>
    <mergeCell ref="F44:L44"/>
    <mergeCell ref="A45:D45"/>
    <mergeCell ref="E45:H45"/>
    <mergeCell ref="C21:C22"/>
    <mergeCell ref="D21:D22"/>
    <mergeCell ref="A21:A22"/>
    <mergeCell ref="B21:B22"/>
    <mergeCell ref="H15:L15"/>
    <mergeCell ref="E21:E22"/>
    <mergeCell ref="A38:D38"/>
    <mergeCell ref="E38:H38"/>
    <mergeCell ref="I38:L38"/>
    <mergeCell ref="F21:F22"/>
    <mergeCell ref="G21:G22"/>
    <mergeCell ref="H21:H22"/>
    <mergeCell ref="A28:D28"/>
    <mergeCell ref="G28:L28"/>
    <mergeCell ref="L21:L22"/>
    <mergeCell ref="A15:G15"/>
    <mergeCell ref="K21:K22"/>
    <mergeCell ref="I21:I22"/>
    <mergeCell ref="H16:L16"/>
    <mergeCell ref="J21:J22"/>
    <mergeCell ref="A1:L1"/>
    <mergeCell ref="A2:L2"/>
    <mergeCell ref="A3:L3"/>
    <mergeCell ref="A4:L4"/>
    <mergeCell ref="A5:L5"/>
    <mergeCell ref="A13:D13"/>
    <mergeCell ref="A14:D14"/>
    <mergeCell ref="A6:L6"/>
    <mergeCell ref="A7:L7"/>
    <mergeCell ref="A9:L9"/>
    <mergeCell ref="A8:L8"/>
    <mergeCell ref="A12:L12"/>
    <mergeCell ref="A10:L10"/>
    <mergeCell ref="A11:L11"/>
  </mergeCells>
  <conditionalFormatting sqref="B29:B1048576 B16:B22">
    <cfRule type="duplicateValues" dxfId="1" priority="5"/>
  </conditionalFormatting>
  <conditionalFormatting sqref="G35:G36 G29:G33">
    <cfRule type="duplicateValues" dxfId="0" priority="12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2021-07-13T10:31:11Z</dcterms:modified>
</cp:coreProperties>
</file>