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7"/>
  </bookViews>
  <sheets>
    <sheet name="Итоговый протокол" sheetId="122" r:id="rId1"/>
  </sheets>
  <definedNames>
    <definedName name="_xlnm.Print_Titles" localSheetId="0">'Итоговый протокол'!$21:$22</definedName>
    <definedName name="_xlnm.Print_Area" localSheetId="0">'Итоговый протокол'!$A$1:$L$75</definedName>
  </definedNames>
  <calcPr calcId="152511"/>
</workbook>
</file>

<file path=xl/calcChain.xml><?xml version="1.0" encoding="utf-8"?>
<calcChain xmlns="http://schemas.openxmlformats.org/spreadsheetml/2006/main">
  <c r="I25" i="122" l="1"/>
  <c r="J40" i="122"/>
  <c r="J41" i="122"/>
  <c r="J42" i="122"/>
  <c r="J43" i="122"/>
  <c r="J44" i="122"/>
  <c r="J45" i="122"/>
  <c r="J46" i="122"/>
  <c r="J47" i="122"/>
  <c r="J48" i="122"/>
  <c r="J49" i="122"/>
  <c r="J50" i="122"/>
  <c r="I40" i="122"/>
  <c r="I41" i="122"/>
  <c r="I42" i="122"/>
  <c r="I43" i="122"/>
  <c r="I44" i="122"/>
  <c r="I45" i="122"/>
  <c r="I46" i="122"/>
  <c r="I47" i="122"/>
  <c r="I48" i="122"/>
  <c r="I49" i="122"/>
  <c r="I50" i="122"/>
  <c r="I39" i="122"/>
  <c r="I64" i="122" l="1"/>
  <c r="I67" i="122" l="1"/>
  <c r="I66" i="122"/>
  <c r="I65" i="122"/>
  <c r="I63" i="122"/>
  <c r="I62" i="122" l="1"/>
  <c r="I61" i="122" s="1"/>
  <c r="J23" i="122"/>
  <c r="I24" i="122"/>
  <c r="L60" i="122"/>
  <c r="J26" i="122" l="1"/>
  <c r="J27" i="122"/>
  <c r="J28" i="122"/>
  <c r="J29" i="122"/>
  <c r="J30" i="122"/>
  <c r="J31" i="122"/>
  <c r="J32" i="122"/>
  <c r="J33" i="122"/>
  <c r="J34" i="122"/>
  <c r="J35" i="122"/>
  <c r="J36" i="122"/>
  <c r="J37" i="122"/>
  <c r="J38" i="122"/>
  <c r="J39" i="122"/>
  <c r="J24" i="122"/>
  <c r="J25" i="122"/>
  <c r="I26" i="122"/>
  <c r="I27" i="122"/>
  <c r="I28" i="122"/>
  <c r="I29" i="122"/>
  <c r="I30" i="122"/>
  <c r="I31" i="122"/>
  <c r="I32" i="122"/>
  <c r="I33" i="122"/>
  <c r="I34" i="122"/>
  <c r="I35" i="122"/>
  <c r="I36" i="122"/>
  <c r="I37" i="122"/>
  <c r="I38" i="122"/>
  <c r="L65" i="122" l="1"/>
  <c r="L64" i="122"/>
  <c r="L63" i="122"/>
  <c r="L62" i="122"/>
  <c r="J75" i="122" l="1"/>
  <c r="G75" i="122"/>
  <c r="L66" i="122"/>
  <c r="L61" i="122"/>
</calcChain>
</file>

<file path=xl/sharedStrings.xml><?xml version="1.0" encoding="utf-8"?>
<sst xmlns="http://schemas.openxmlformats.org/spreadsheetml/2006/main" count="224" uniqueCount="140">
  <si>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</si>
  <si>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</si>
  <si>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</si>
  <si>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</si>
  <si>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</si>
  <si>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</si>
  <si>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</si>
  <si>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</si>
  <si>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</si>
  <si>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</si>
  <si>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</si>
  <si>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</si>
  <si>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</si>
  <si>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</si>
  <si>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</si>
  <si>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</si>
  <si>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</si>
  <si>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</si>
  <si>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</si>
  <si>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</si>
  <si>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</si>
  <si>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</si>
  <si>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</si>
  <si>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</si>
  <si>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</si>
  <si>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</si>
  <si>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</si>
  <si>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</si>
  <si>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</si>
  <si>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</si>
  <si>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</si>
  <si>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</si>
  <si>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</si>
  <si>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</si>
  <si>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</si>
  <si>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</si>
  <si>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</si>
  <si>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</si>
  <si>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</si>
  <si>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ВЫПОЛНЕНИЕ НТУ ЕВСК</t>
  </si>
  <si>
    <t/>
  </si>
  <si>
    <t>№ ВРВС: 0080671811Я</t>
  </si>
  <si>
    <t>ГЛАВНЫЙ СЕКРЕТАРЬ</t>
  </si>
  <si>
    <t>ДИСТАНЦИЯ/ ЭТАПОВ</t>
  </si>
  <si>
    <t>Московская область</t>
  </si>
  <si>
    <t>Самарская область</t>
  </si>
  <si>
    <t>Москва</t>
  </si>
  <si>
    <t>НФ</t>
  </si>
  <si>
    <t>3 СР</t>
  </si>
  <si>
    <t>2 СР</t>
  </si>
  <si>
    <t>НАЧАЛО ГОНКИ:</t>
  </si>
  <si>
    <r>
      <rPr>
        <b/>
        <sz val="11"/>
        <color theme="1"/>
        <rFont val="Calibri"/>
        <family val="2"/>
        <charset val="204"/>
        <scheme val="minor"/>
      </rPr>
      <t>ОКОНЧАНИЕ ГОНКИ: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</si>
  <si>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КНЯЗЕВ Никита</t>
  </si>
  <si>
    <t>КУРАКСА Михаил</t>
  </si>
  <si>
    <t>ИВАНЮК Николай</t>
  </si>
  <si>
    <t>Министерство спорта Самарской области</t>
  </si>
  <si>
    <t>Федерация велосипедного спорта Самарской области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</si>
  <si>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Самара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</si>
  <si>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08-11 июля 2021 года</t>
    </r>
  </si>
  <si>
    <t>№ ЕКП 2021: 32501</t>
  </si>
  <si>
    <t>НЕКРАШЕВИЧ О.С. (1 к., Самара)</t>
  </si>
  <si>
    <t>ВЛАСКИНА Е.В. (ВК, г.Самара)</t>
  </si>
  <si>
    <t>ЛИЧМАН А.В. (ВК, г.Самара)</t>
  </si>
  <si>
    <t>ШЕРСТНЕВ Тимофей</t>
  </si>
  <si>
    <t>21.10.1999</t>
  </si>
  <si>
    <t>ХАЛИКОВ Булат</t>
  </si>
  <si>
    <t>07.09.1999</t>
  </si>
  <si>
    <t>Новосибирская область</t>
  </si>
  <si>
    <t>ГАНСЕВИЧ Богдан</t>
  </si>
  <si>
    <t>24.08.2002</t>
  </si>
  <si>
    <t>Тюменская область</t>
  </si>
  <si>
    <t>ШУЛЬЧЕНКО Никита</t>
  </si>
  <si>
    <t>31.05.1999</t>
  </si>
  <si>
    <t>КУГАЕВСКИЙ Глеб</t>
  </si>
  <si>
    <t>05.08.1999</t>
  </si>
  <si>
    <t>ДОЛМАТОВ Виктор</t>
  </si>
  <si>
    <t>08.07.1999</t>
  </si>
  <si>
    <t>САВЕЛЬЕВ Денис</t>
  </si>
  <si>
    <t>19.06.2001</t>
  </si>
  <si>
    <t>САВЕКИН Даниил</t>
  </si>
  <si>
    <t>13.04.2002</t>
  </si>
  <si>
    <t>Санкт-Петербург</t>
  </si>
  <si>
    <t>СЕНОКОСОВ Олег</t>
  </si>
  <si>
    <t>28.07.2002</t>
  </si>
  <si>
    <t>МАРТЫНОВ Никита</t>
  </si>
  <si>
    <t>26.08.1999</t>
  </si>
  <si>
    <t>ЗАЦЕПИН Сергей</t>
  </si>
  <si>
    <t>14.11.2000</t>
  </si>
  <si>
    <t>ИЛЬИН Роман</t>
  </si>
  <si>
    <t>21.08.2002</t>
  </si>
  <si>
    <t>НЕКРАСОВ Константин</t>
  </si>
  <si>
    <t>04.04.1999</t>
  </si>
  <si>
    <t>ЮЛКИН Иван</t>
  </si>
  <si>
    <t>30.08.2001</t>
  </si>
  <si>
    <t>ПОПОВ Антон</t>
  </si>
  <si>
    <t>30.01.1999</t>
  </si>
  <si>
    <t>Воронежская область</t>
  </si>
  <si>
    <t>ЧЕРНОРУЦКИЙ Владислав</t>
  </si>
  <si>
    <t>03.03.2001</t>
  </si>
  <si>
    <t>БОРЗОВ Дмитрий</t>
  </si>
  <si>
    <t>14.12.1999</t>
  </si>
  <si>
    <t>Омская область</t>
  </si>
  <si>
    <t>ШАКОТЬКО Александр</t>
  </si>
  <si>
    <t>08.05.1999</t>
  </si>
  <si>
    <t>МАЛЬКОВ Кирилл</t>
  </si>
  <si>
    <t>12.10.2002</t>
  </si>
  <si>
    <t>ПОТЕКАЛО Николай</t>
  </si>
  <si>
    <t>20.03.2000</t>
  </si>
  <si>
    <t>ЧИРУХИН Михаил</t>
  </si>
  <si>
    <t>30.01.2000</t>
  </si>
  <si>
    <t>15.07.1999</t>
  </si>
  <si>
    <t>ТЕРЕШЕНОК Виталий</t>
  </si>
  <si>
    <t>23.06.2001</t>
  </si>
  <si>
    <t>ЧАСОВНИКОВ Артем</t>
  </si>
  <si>
    <t>22.01.2002</t>
  </si>
  <si>
    <t>15.06.1999</t>
  </si>
  <si>
    <t>КОСМАЧЕВ Глеб</t>
  </si>
  <si>
    <t>09.05.2000</t>
  </si>
  <si>
    <t>СТРЕЛКОВ Никита</t>
  </si>
  <si>
    <t>24.10.2001</t>
  </si>
  <si>
    <t>ГОМОЗКОВ Артем</t>
  </si>
  <si>
    <t>27.06.2002</t>
  </si>
  <si>
    <t>02.04.2000</t>
  </si>
  <si>
    <t>МАКСИМОВ Денис</t>
  </si>
  <si>
    <t>09.08.2001</t>
  </si>
  <si>
    <t>Иркутская область</t>
  </si>
  <si>
    <t>ИВАНОВ Игорь</t>
  </si>
  <si>
    <t>13.03.2002</t>
  </si>
  <si>
    <t>09.02.2002</t>
  </si>
  <si>
    <t>ХУДЯКОВ Руслан</t>
  </si>
  <si>
    <t>17.11.2001</t>
  </si>
  <si>
    <t>БУТРЕХИН Юрий</t>
  </si>
  <si>
    <t>18.01.2001</t>
  </si>
  <si>
    <t>Кемеровская область</t>
  </si>
  <si>
    <t>КАПУСТИН Кирилл</t>
  </si>
  <si>
    <t>21.06.2002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</si>
  <si>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</si>
  <si>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</si>
  <si>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ПЕРВЕНСТВО РОССИИ</t>
  </si>
  <si>
    <t>Юниоры 19-22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</si>
</sst>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9">
    <xf numFmtId="0" fontId="0" fillId="0" borderId="0" xfId="0"/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5" fillId="0" borderId="2" xfId="2" applyFont="1" applyBorder="1" applyAlignment="1">
      <alignment horizontal="center" vertical="center"/>
    </xf>
    <xf numFmtId="0" fontId="15" fillId="0" borderId="2" xfId="2" applyFont="1" applyBorder="1" applyAlignment="1">
      <alignment vertical="center"/>
    </xf>
    <xf numFmtId="46" fontId="14" fillId="0" borderId="2" xfId="2" applyNumberFormat="1" applyFont="1" applyBorder="1" applyAlignment="1">
      <alignment vertical="center"/>
    </xf>
    <xf numFmtId="21" fontId="15" fillId="0" borderId="2" xfId="2" applyNumberFormat="1" applyFont="1" applyBorder="1" applyAlignment="1">
      <alignment vertical="center"/>
    </xf>
    <xf numFmtId="0" fontId="17" fillId="0" borderId="2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5" fillId="0" borderId="3" xfId="2" applyFont="1" applyBorder="1" applyAlignment="1">
      <alignment vertical="center"/>
    </xf>
    <xf numFmtId="46" fontId="14" fillId="0" borderId="3" xfId="2" applyNumberFormat="1" applyFont="1" applyBorder="1" applyAlignment="1">
      <alignment vertical="center"/>
    </xf>
    <xf numFmtId="21" fontId="15" fillId="0" borderId="3" xfId="2" applyNumberFormat="1" applyFont="1" applyBorder="1" applyAlignment="1">
      <alignment vertical="center"/>
    </xf>
    <xf numFmtId="0" fontId="17" fillId="0" borderId="3" xfId="2" applyFont="1" applyBorder="1" applyAlignment="1">
      <alignment horizontal="right" vertical="center"/>
    </xf>
    <xf numFmtId="0" fontId="17" fillId="0" borderId="15" xfId="2" applyFont="1" applyBorder="1" applyAlignment="1">
      <alignment horizontal="right" vertical="center"/>
    </xf>
    <xf numFmtId="0" fontId="14" fillId="0" borderId="16" xfId="2" applyFont="1" applyBorder="1" applyAlignment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5" xfId="2" applyFont="1" applyBorder="1" applyAlignment="1">
      <alignment horizontal="right" vertical="center"/>
    </xf>
    <xf numFmtId="0" fontId="9" fillId="0" borderId="4" xfId="2" applyFont="1" applyBorder="1" applyAlignment="1">
      <alignment horizontal="left" vertical="center"/>
    </xf>
    <xf numFmtId="21" fontId="15" fillId="0" borderId="5" xfId="2" applyNumberFormat="1" applyFont="1" applyBorder="1" applyAlignment="1">
      <alignment vertical="center"/>
    </xf>
    <xf numFmtId="49" fontId="15" fillId="0" borderId="17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18" fillId="0" borderId="5" xfId="2" applyFont="1" applyBorder="1" applyAlignment="1">
      <alignment horizontal="center" vertical="center"/>
    </xf>
    <xf numFmtId="0" fontId="15" fillId="0" borderId="17" xfId="2" applyFont="1" applyBorder="1" applyAlignment="1">
      <alignment horizontal="right" vertical="center"/>
    </xf>
    <xf numFmtId="0" fontId="8" fillId="0" borderId="28" xfId="2" applyFont="1" applyBorder="1" applyAlignment="1">
      <alignment vertical="center"/>
    </xf>
    <xf numFmtId="0" fontId="8" fillId="0" borderId="26" xfId="2" applyFont="1" applyBorder="1" applyAlignment="1">
      <alignment horizontal="center" vertical="center"/>
    </xf>
    <xf numFmtId="0" fontId="8" fillId="0" borderId="26" xfId="2" applyFont="1" applyBorder="1" applyAlignment="1">
      <alignment vertical="center"/>
    </xf>
    <xf numFmtId="46" fontId="9" fillId="0" borderId="26" xfId="2" applyNumberFormat="1" applyFont="1" applyBorder="1" applyAlignment="1">
      <alignment vertical="center"/>
    </xf>
    <xf numFmtId="21" fontId="8" fillId="0" borderId="26" xfId="2" applyNumberFormat="1" applyFont="1" applyBorder="1" applyAlignment="1">
      <alignment vertical="center"/>
    </xf>
    <xf numFmtId="0" fontId="8" fillId="0" borderId="29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justify"/>
    </xf>
    <xf numFmtId="0" fontId="20" fillId="0" borderId="0" xfId="8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8" fillId="0" borderId="0" xfId="2" applyNumberFormat="1" applyFont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46" fontId="17" fillId="0" borderId="0" xfId="2" applyNumberFormat="1" applyFont="1" applyAlignment="1">
      <alignment vertical="center" wrapText="1"/>
    </xf>
    <xf numFmtId="21" fontId="18" fillId="0" borderId="0" xfId="2" applyNumberFormat="1" applyFont="1" applyAlignment="1">
      <alignment vertical="center" wrapText="1"/>
    </xf>
    <xf numFmtId="0" fontId="15" fillId="0" borderId="12" xfId="2" applyFont="1" applyBorder="1" applyAlignment="1">
      <alignment horizontal="left" vertical="center"/>
    </xf>
    <xf numFmtId="49" fontId="15" fillId="0" borderId="2" xfId="2" applyNumberFormat="1" applyFont="1" applyBorder="1" applyAlignment="1">
      <alignment horizontal="right" vertical="center"/>
    </xf>
    <xf numFmtId="0" fontId="8" fillId="0" borderId="27" xfId="2" applyFont="1" applyBorder="1" applyAlignment="1">
      <alignment vertical="center"/>
    </xf>
    <xf numFmtId="49" fontId="15" fillId="0" borderId="4" xfId="2" applyNumberFormat="1" applyFont="1" applyBorder="1" applyAlignment="1">
      <alignment vertical="center"/>
    </xf>
    <xf numFmtId="46" fontId="9" fillId="0" borderId="0" xfId="2" applyNumberFormat="1" applyFont="1" applyAlignment="1">
      <alignment vertical="center"/>
    </xf>
    <xf numFmtId="0" fontId="15" fillId="0" borderId="10" xfId="2" applyFont="1" applyBorder="1" applyAlignment="1">
      <alignment horizontal="left" vertical="center"/>
    </xf>
    <xf numFmtId="0" fontId="8" fillId="0" borderId="30" xfId="2" applyFont="1" applyBorder="1" applyAlignment="1">
      <alignment vertical="center"/>
    </xf>
    <xf numFmtId="0" fontId="15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vertical="center"/>
    </xf>
    <xf numFmtId="49" fontId="15" fillId="0" borderId="17" xfId="2" applyNumberFormat="1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46" fontId="9" fillId="0" borderId="5" xfId="2" applyNumberFormat="1" applyFont="1" applyBorder="1" applyAlignment="1">
      <alignment vertical="center"/>
    </xf>
    <xf numFmtId="49" fontId="15" fillId="0" borderId="5" xfId="2" applyNumberFormat="1" applyFont="1" applyBorder="1" applyAlignment="1">
      <alignment vertical="center"/>
    </xf>
    <xf numFmtId="0" fontId="8" fillId="0" borderId="11" xfId="2" applyFont="1" applyBorder="1" applyAlignment="1">
      <alignment horizontal="center" vertical="center"/>
    </xf>
    <xf numFmtId="21" fontId="8" fillId="0" borderId="0" xfId="2" applyNumberFormat="1" applyFont="1" applyAlignment="1">
      <alignment vertical="center"/>
    </xf>
    <xf numFmtId="0" fontId="14" fillId="0" borderId="16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top"/>
    </xf>
    <xf numFmtId="0" fontId="8" fillId="0" borderId="3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/>
    </xf>
    <xf numFmtId="2" fontId="8" fillId="0" borderId="36" xfId="0" applyNumberFormat="1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14" fillId="2" borderId="22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9" fontId="15" fillId="0" borderId="0" xfId="2" applyNumberFormat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horizontal="center" vertical="center"/>
    </xf>
    <xf numFmtId="46" fontId="9" fillId="0" borderId="0" xfId="2" applyNumberFormat="1" applyFont="1" applyBorder="1" applyAlignment="1">
      <alignment horizontal="center" vertical="center"/>
    </xf>
    <xf numFmtId="21" fontId="8" fillId="0" borderId="0" xfId="2" applyNumberFormat="1" applyFont="1" applyBorder="1" applyAlignment="1">
      <alignment horizontal="center" vertical="center"/>
    </xf>
    <xf numFmtId="46" fontId="9" fillId="0" borderId="0" xfId="2" applyNumberFormat="1" applyFont="1" applyBorder="1" applyAlignment="1">
      <alignment vertical="center"/>
    </xf>
    <xf numFmtId="21" fontId="8" fillId="0" borderId="0" xfId="2" applyNumberFormat="1" applyFont="1" applyBorder="1" applyAlignment="1">
      <alignment vertical="center"/>
    </xf>
    <xf numFmtId="0" fontId="8" fillId="0" borderId="6" xfId="2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2" fontId="8" fillId="0" borderId="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18" fillId="0" borderId="19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9" fillId="2" borderId="3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7" fillId="2" borderId="16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46" fontId="9" fillId="2" borderId="31" xfId="3" applyNumberFormat="1" applyFont="1" applyFill="1" applyBorder="1" applyAlignment="1">
      <alignment horizontal="center" vertical="center" wrapText="1"/>
    </xf>
    <xf numFmtId="46" fontId="9" fillId="2" borderId="1" xfId="3" applyNumberFormat="1" applyFont="1" applyFill="1" applyBorder="1" applyAlignment="1">
      <alignment horizontal="center" vertical="center" wrapText="1"/>
    </xf>
    <xf numFmtId="21" fontId="9" fillId="2" borderId="31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9" fillId="2" borderId="31" xfId="2" applyFont="1" applyFill="1" applyBorder="1" applyAlignment="1">
      <alignment horizontal="center" vertical="center" wrapText="1"/>
    </xf>
    <xf numFmtId="0" fontId="9" fillId="2" borderId="38" xfId="2" applyFont="1" applyFill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/>
    </xf>
    <xf numFmtId="0" fontId="9" fillId="2" borderId="32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9" fillId="2" borderId="33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9" fillId="0" borderId="4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top"/>
    </xf>
  </cellXfs>
  <cellStyles count="13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3 2" xfId="10"/>
    <cellStyle name="Обычный 3 2 2" xfId="12"/>
    <cellStyle name="Обычный 3 3" xfId="11"/>
    <cellStyle name="Обычный 3 4" xfId="9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28576</xdr:rowOff>
    </xdr:from>
    <xdr:to>
      <xdr:col>1</xdr:col>
      <xdr:colOff>361950</xdr:colOff>
      <xdr:row>3</xdr:row>
      <xdr:rowOff>16330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C4E95FC-0BDB-44D5-8A2D-B124BE24A4E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6"/>
          <a:ext cx="695325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137162</xdr:colOff>
      <xdr:row>0</xdr:row>
      <xdr:rowOff>85726</xdr:rowOff>
    </xdr:from>
    <xdr:to>
      <xdr:col>3</xdr:col>
      <xdr:colOff>204107</xdr:colOff>
      <xdr:row>3</xdr:row>
      <xdr:rowOff>13608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7967A7D7-09D9-4DF7-8EED-C280EBEA3F3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76" y="85726"/>
          <a:ext cx="1101088" cy="730703"/>
        </a:xfrm>
        <a:prstGeom prst="rect">
          <a:avLst/>
        </a:prstGeom>
      </xdr:spPr>
    </xdr:pic>
    <xdr:clientData/>
  </xdr:twoCellAnchor>
  <xdr:oneCellAnchor>
    <xdr:from>
      <xdr:col>10</xdr:col>
      <xdr:colOff>136072</xdr:colOff>
      <xdr:row>0</xdr:row>
      <xdr:rowOff>81644</xdr:rowOff>
    </xdr:from>
    <xdr:ext cx="710844" cy="625927"/>
    <xdr:pic>
      <xdr:nvPicPr>
        <xdr:cNvPr id="5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97143" y="81644"/>
          <a:ext cx="710844" cy="625927"/>
        </a:xfrm>
        <a:prstGeom prst="rect">
          <a:avLst/>
        </a:prstGeom>
      </xdr:spPr>
    </xdr:pic>
    <xdr:clientData/>
  </xdr:oneCellAnchor>
  <xdr:oneCellAnchor>
    <xdr:from>
      <xdr:col>11</xdr:col>
      <xdr:colOff>217713</xdr:colOff>
      <xdr:row>0</xdr:row>
      <xdr:rowOff>54429</xdr:rowOff>
    </xdr:from>
    <xdr:ext cx="585107" cy="746412"/>
    <xdr:pic>
      <xdr:nvPicPr>
        <xdr:cNvPr id="6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63249" y="54429"/>
          <a:ext cx="585107" cy="7464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76"/>
  <sheetViews>
    <sheetView tabSelected="1" view="pageBreakPreview" topLeftCell="A20" zoomScale="70" zoomScaleNormal="100" zoomScaleSheetLayoutView="70" workbookViewId="0">
      <selection activeCell="I26" sqref="I26"/>
    </sheetView>
  </sheetViews>
  <sheetFormatPr defaultColWidth="9.140625" defaultRowHeight="12.75" x14ac:dyDescent="0.2"/>
  <cols>
    <col min="1" max="1" width="7" style="2" customWidth="1"/>
    <col min="2" max="2" width="7.7109375" style="1" customWidth="1"/>
    <col min="3" max="3" width="15.5703125" style="1" customWidth="1"/>
    <col min="4" max="4" width="22.5703125" style="2" customWidth="1"/>
    <col min="5" max="5" width="13.28515625" style="2" customWidth="1"/>
    <col min="6" max="6" width="8.7109375" style="2" customWidth="1"/>
    <col min="7" max="7" width="25.5703125" style="2" customWidth="1"/>
    <col min="8" max="8" width="20" style="46" customWidth="1"/>
    <col min="9" max="9" width="12.140625" style="57" customWidth="1"/>
    <col min="10" max="10" width="12.28515625" style="2" customWidth="1"/>
    <col min="11" max="11" width="13.28515625" style="2" customWidth="1"/>
    <col min="12" max="12" width="16.7109375" style="2" customWidth="1"/>
    <col min="13" max="16384" width="9.140625" style="2"/>
  </cols>
  <sheetData>
    <row r="1" spans="1:12" ht="18.7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2.5" customHeight="1" x14ac:dyDescent="0.2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1" x14ac:dyDescent="0.2">
      <c r="A3" s="109" t="s">
        <v>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21" x14ac:dyDescent="0.2">
      <c r="A4" s="109" t="s">
        <v>56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9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3" customFormat="1" ht="28.5" x14ac:dyDescent="0.2">
      <c r="A6" s="110" t="s">
        <v>138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s="3" customFormat="1" ht="18" customHeight="1" x14ac:dyDescent="0.2">
      <c r="A7" s="111" t="s">
        <v>16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3" customFormat="1" ht="6" customHeight="1" thickBot="1" x14ac:dyDescent="0.25">
      <c r="A8" s="118" t="s">
        <v>40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18" customHeight="1" thickTop="1" x14ac:dyDescent="0.2">
      <c r="A9" s="121" t="s">
        <v>38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3"/>
    </row>
    <row r="10" spans="1:12" ht="18" customHeight="1" x14ac:dyDescent="0.2">
      <c r="A10" s="124" t="s">
        <v>24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</row>
    <row r="11" spans="1:12" ht="19.5" customHeight="1" x14ac:dyDescent="0.2">
      <c r="A11" s="124" t="s">
        <v>139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</row>
    <row r="12" spans="1:12" ht="8.25" customHeight="1" x14ac:dyDescent="0.2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4"/>
    </row>
    <row r="13" spans="1:12" ht="15.75" x14ac:dyDescent="0.2">
      <c r="A13" s="138" t="s">
        <v>57</v>
      </c>
      <c r="B13" s="139"/>
      <c r="C13" s="139"/>
      <c r="D13" s="139"/>
      <c r="E13" s="5"/>
      <c r="F13" s="5"/>
      <c r="G13" s="89" t="s">
        <v>50</v>
      </c>
      <c r="H13" s="6"/>
      <c r="I13" s="7"/>
      <c r="J13" s="5"/>
      <c r="K13" s="8"/>
      <c r="L13" s="9" t="s">
        <v>41</v>
      </c>
    </row>
    <row r="14" spans="1:12" ht="15.75" x14ac:dyDescent="0.2">
      <c r="A14" s="140" t="s">
        <v>58</v>
      </c>
      <c r="B14" s="141"/>
      <c r="C14" s="141"/>
      <c r="D14" s="141"/>
      <c r="E14" s="10"/>
      <c r="F14" s="10"/>
      <c r="G14" s="90" t="s">
        <v>51</v>
      </c>
      <c r="H14" s="11"/>
      <c r="I14" s="12"/>
      <c r="J14" s="10"/>
      <c r="K14" s="13"/>
      <c r="L14" s="14" t="s">
        <v>59</v>
      </c>
    </row>
    <row r="15" spans="1:12" ht="15" x14ac:dyDescent="0.2">
      <c r="A15" s="127" t="s">
        <v>9</v>
      </c>
      <c r="B15" s="128"/>
      <c r="C15" s="128"/>
      <c r="D15" s="128"/>
      <c r="E15" s="128"/>
      <c r="F15" s="128"/>
      <c r="G15" s="129"/>
      <c r="H15" s="142" t="s">
        <v>1</v>
      </c>
      <c r="I15" s="128"/>
      <c r="J15" s="128"/>
      <c r="K15" s="128"/>
      <c r="L15" s="143"/>
    </row>
    <row r="16" spans="1:12" ht="15" x14ac:dyDescent="0.2">
      <c r="A16" s="15" t="s">
        <v>17</v>
      </c>
      <c r="B16" s="16"/>
      <c r="C16" s="16"/>
      <c r="D16" s="17"/>
      <c r="E16" s="18"/>
      <c r="F16" s="17"/>
      <c r="G16" s="19" t="s">
        <v>40</v>
      </c>
      <c r="H16" s="144"/>
      <c r="I16" s="145"/>
      <c r="J16" s="145"/>
      <c r="K16" s="145"/>
      <c r="L16" s="146"/>
    </row>
    <row r="17" spans="1:12" ht="15" x14ac:dyDescent="0.2">
      <c r="A17" s="15" t="s">
        <v>18</v>
      </c>
      <c r="B17" s="16"/>
      <c r="C17" s="16"/>
      <c r="D17" s="19"/>
      <c r="E17" s="18"/>
      <c r="F17" s="17"/>
      <c r="G17" s="19" t="s">
        <v>60</v>
      </c>
      <c r="H17" s="135" t="s">
        <v>136</v>
      </c>
      <c r="I17" s="136"/>
      <c r="J17" s="136"/>
      <c r="K17" s="136"/>
      <c r="L17" s="137"/>
    </row>
    <row r="18" spans="1:12" ht="15" x14ac:dyDescent="0.2">
      <c r="A18" s="58" t="s">
        <v>19</v>
      </c>
      <c r="B18" s="16"/>
      <c r="C18" s="16"/>
      <c r="D18" s="19"/>
      <c r="E18" s="18"/>
      <c r="F18" s="17"/>
      <c r="G18" s="19" t="s">
        <v>61</v>
      </c>
      <c r="H18" s="135" t="s">
        <v>137</v>
      </c>
      <c r="I18" s="136"/>
      <c r="J18" s="136"/>
      <c r="K18" s="136"/>
      <c r="L18" s="137"/>
    </row>
    <row r="19" spans="1:12" ht="16.5" thickBot="1" x14ac:dyDescent="0.25">
      <c r="A19" s="15" t="s">
        <v>15</v>
      </c>
      <c r="B19" s="23"/>
      <c r="C19" s="23"/>
      <c r="D19" s="24"/>
      <c r="E19" s="24"/>
      <c r="F19" s="24"/>
      <c r="G19" s="19" t="s">
        <v>62</v>
      </c>
      <c r="H19" s="20" t="s">
        <v>43</v>
      </c>
      <c r="I19" s="21"/>
      <c r="J19" s="25">
        <v>445</v>
      </c>
      <c r="L19" s="26">
        <v>4</v>
      </c>
    </row>
    <row r="20" spans="1:12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30"/>
      <c r="I20" s="31"/>
      <c r="J20" s="29"/>
      <c r="K20" s="29"/>
      <c r="L20" s="32"/>
    </row>
    <row r="21" spans="1:12" s="33" customFormat="1" ht="21" customHeight="1" thickTop="1" x14ac:dyDescent="0.2">
      <c r="A21" s="130" t="s">
        <v>6</v>
      </c>
      <c r="B21" s="102" t="s">
        <v>12</v>
      </c>
      <c r="C21" s="102" t="s">
        <v>36</v>
      </c>
      <c r="D21" s="102" t="s">
        <v>2</v>
      </c>
      <c r="E21" s="102" t="s">
        <v>34</v>
      </c>
      <c r="F21" s="102" t="s">
        <v>8</v>
      </c>
      <c r="G21" s="102" t="s">
        <v>13</v>
      </c>
      <c r="H21" s="112" t="s">
        <v>7</v>
      </c>
      <c r="I21" s="114" t="s">
        <v>23</v>
      </c>
      <c r="J21" s="102" t="s">
        <v>21</v>
      </c>
      <c r="K21" s="116" t="s">
        <v>39</v>
      </c>
      <c r="L21" s="119" t="s">
        <v>14</v>
      </c>
    </row>
    <row r="22" spans="1:12" s="33" customFormat="1" ht="22.5" customHeight="1" x14ac:dyDescent="0.2">
      <c r="A22" s="131"/>
      <c r="B22" s="103"/>
      <c r="C22" s="103"/>
      <c r="D22" s="103"/>
      <c r="E22" s="103"/>
      <c r="F22" s="103"/>
      <c r="G22" s="103"/>
      <c r="H22" s="113"/>
      <c r="I22" s="115"/>
      <c r="J22" s="103"/>
      <c r="K22" s="117"/>
      <c r="L22" s="120"/>
    </row>
    <row r="23" spans="1:12" ht="27" customHeight="1" x14ac:dyDescent="0.2">
      <c r="A23" s="66">
        <v>1</v>
      </c>
      <c r="B23" s="59">
        <v>40</v>
      </c>
      <c r="C23" s="59">
        <v>10015338310</v>
      </c>
      <c r="D23" s="60" t="s">
        <v>63</v>
      </c>
      <c r="E23" s="60" t="s">
        <v>64</v>
      </c>
      <c r="F23" s="60" t="s">
        <v>22</v>
      </c>
      <c r="G23" s="60" t="s">
        <v>44</v>
      </c>
      <c r="H23" s="64">
        <v>0.47563657407407406</v>
      </c>
      <c r="I23" s="65"/>
      <c r="J23" s="91">
        <f>IFERROR($J$19*3600/(HOUR(H23)*3600+MINUTE(H23)*60+SECOND(H23)),"")</f>
        <v>38.982844628300278</v>
      </c>
      <c r="K23" s="60" t="s">
        <v>22</v>
      </c>
      <c r="L23" s="92"/>
    </row>
    <row r="24" spans="1:12" ht="27" customHeight="1" x14ac:dyDescent="0.2">
      <c r="A24" s="66">
        <v>2</v>
      </c>
      <c r="B24" s="59">
        <v>19</v>
      </c>
      <c r="C24" s="59">
        <v>10034907755</v>
      </c>
      <c r="D24" s="60" t="s">
        <v>65</v>
      </c>
      <c r="E24" s="60" t="s">
        <v>66</v>
      </c>
      <c r="F24" s="60" t="s">
        <v>22</v>
      </c>
      <c r="G24" s="60" t="s">
        <v>67</v>
      </c>
      <c r="H24" s="64">
        <v>0.47681712962962958</v>
      </c>
      <c r="I24" s="64">
        <f>H24-$H$23</f>
        <v>1.1805555555555181E-3</v>
      </c>
      <c r="J24" s="91">
        <f t="shared" ref="J24:J50" si="0">IFERROR($J$19*3600/(HOUR(H24)*3600+MINUTE(H24)*60+SECOND(H24)),"")</f>
        <v>38.886326674272397</v>
      </c>
      <c r="K24" s="60" t="s">
        <v>22</v>
      </c>
      <c r="L24" s="92"/>
    </row>
    <row r="25" spans="1:12" ht="27" customHeight="1" x14ac:dyDescent="0.2">
      <c r="A25" s="66">
        <v>3</v>
      </c>
      <c r="B25" s="59">
        <v>11</v>
      </c>
      <c r="C25" s="59">
        <v>10057706896</v>
      </c>
      <c r="D25" s="60" t="s">
        <v>68</v>
      </c>
      <c r="E25" s="60" t="s">
        <v>69</v>
      </c>
      <c r="F25" s="60" t="s">
        <v>31</v>
      </c>
      <c r="G25" s="60" t="s">
        <v>70</v>
      </c>
      <c r="H25" s="64">
        <v>0.47692129629629632</v>
      </c>
      <c r="I25" s="64">
        <f>H25-$H$23</f>
        <v>1.2847222222222565E-3</v>
      </c>
      <c r="J25" s="91">
        <f t="shared" si="0"/>
        <v>38.877833325243898</v>
      </c>
      <c r="K25" s="60" t="s">
        <v>22</v>
      </c>
      <c r="L25" s="92"/>
    </row>
    <row r="26" spans="1:12" ht="27" customHeight="1" x14ac:dyDescent="0.2">
      <c r="A26" s="66">
        <v>4</v>
      </c>
      <c r="B26" s="59">
        <v>4</v>
      </c>
      <c r="C26" s="59">
        <v>10058295869</v>
      </c>
      <c r="D26" s="60" t="s">
        <v>71</v>
      </c>
      <c r="E26" s="60" t="s">
        <v>72</v>
      </c>
      <c r="F26" s="60" t="s">
        <v>31</v>
      </c>
      <c r="G26" s="60" t="s">
        <v>45</v>
      </c>
      <c r="H26" s="64">
        <v>0.47736111111111112</v>
      </c>
      <c r="I26" s="64">
        <f t="shared" ref="I25:I39" si="1">H26-$H$23</f>
        <v>1.7245370370370661E-3</v>
      </c>
      <c r="J26" s="91">
        <f t="shared" si="0"/>
        <v>38.842013383764915</v>
      </c>
      <c r="K26" s="60" t="s">
        <v>22</v>
      </c>
      <c r="L26" s="92"/>
    </row>
    <row r="27" spans="1:12" ht="27" customHeight="1" x14ac:dyDescent="0.2">
      <c r="A27" s="66">
        <v>5</v>
      </c>
      <c r="B27" s="59">
        <v>9</v>
      </c>
      <c r="C27" s="59">
        <v>10034919374</v>
      </c>
      <c r="D27" s="60" t="s">
        <v>73</v>
      </c>
      <c r="E27" s="60" t="s">
        <v>74</v>
      </c>
      <c r="F27" s="60" t="s">
        <v>22</v>
      </c>
      <c r="G27" s="60" t="s">
        <v>70</v>
      </c>
      <c r="H27" s="64">
        <v>0.47873842592592591</v>
      </c>
      <c r="I27" s="64">
        <f t="shared" si="1"/>
        <v>3.1018518518518556E-3</v>
      </c>
      <c r="J27" s="91">
        <f t="shared" si="0"/>
        <v>38.730266179919255</v>
      </c>
      <c r="K27" s="60" t="s">
        <v>22</v>
      </c>
      <c r="L27" s="92"/>
    </row>
    <row r="28" spans="1:12" ht="27" customHeight="1" x14ac:dyDescent="0.2">
      <c r="A28" s="66">
        <v>6</v>
      </c>
      <c r="B28" s="59">
        <v>2</v>
      </c>
      <c r="C28" s="59">
        <v>10034983638</v>
      </c>
      <c r="D28" s="60" t="s">
        <v>75</v>
      </c>
      <c r="E28" s="60" t="s">
        <v>76</v>
      </c>
      <c r="F28" s="60" t="s">
        <v>31</v>
      </c>
      <c r="G28" s="60" t="s">
        <v>45</v>
      </c>
      <c r="H28" s="64">
        <v>0.47898148148148145</v>
      </c>
      <c r="I28" s="64">
        <f t="shared" si="1"/>
        <v>3.3449074074073937E-3</v>
      </c>
      <c r="J28" s="91">
        <f t="shared" si="0"/>
        <v>38.710612797216314</v>
      </c>
      <c r="K28" s="60" t="s">
        <v>31</v>
      </c>
      <c r="L28" s="92"/>
    </row>
    <row r="29" spans="1:12" ht="27" customHeight="1" x14ac:dyDescent="0.2">
      <c r="A29" s="66">
        <v>7</v>
      </c>
      <c r="B29" s="59">
        <v>7</v>
      </c>
      <c r="C29" s="59">
        <v>10036028410</v>
      </c>
      <c r="D29" s="60" t="s">
        <v>77</v>
      </c>
      <c r="E29" s="60" t="s">
        <v>78</v>
      </c>
      <c r="F29" s="60" t="s">
        <v>31</v>
      </c>
      <c r="G29" s="60" t="s">
        <v>45</v>
      </c>
      <c r="H29" s="64">
        <v>0.47962962962962963</v>
      </c>
      <c r="I29" s="64">
        <f t="shared" si="1"/>
        <v>3.9930555555555691E-3</v>
      </c>
      <c r="J29" s="91">
        <f t="shared" si="0"/>
        <v>38.658301158301157</v>
      </c>
      <c r="K29" s="60" t="s">
        <v>31</v>
      </c>
      <c r="L29" s="92"/>
    </row>
    <row r="30" spans="1:12" ht="27" customHeight="1" x14ac:dyDescent="0.2">
      <c r="A30" s="66">
        <v>8</v>
      </c>
      <c r="B30" s="59">
        <v>25</v>
      </c>
      <c r="C30" s="59">
        <v>10036078122</v>
      </c>
      <c r="D30" s="60" t="s">
        <v>79</v>
      </c>
      <c r="E30" s="60" t="s">
        <v>80</v>
      </c>
      <c r="F30" s="60" t="s">
        <v>31</v>
      </c>
      <c r="G30" s="60" t="s">
        <v>81</v>
      </c>
      <c r="H30" s="64">
        <v>0.48644675925925923</v>
      </c>
      <c r="I30" s="64">
        <f t="shared" si="1"/>
        <v>1.0810185185185173E-2</v>
      </c>
      <c r="J30" s="91">
        <f t="shared" si="0"/>
        <v>38.116538580503935</v>
      </c>
      <c r="K30" s="60" t="s">
        <v>31</v>
      </c>
      <c r="L30" s="92"/>
    </row>
    <row r="31" spans="1:12" ht="27" customHeight="1" x14ac:dyDescent="0.2">
      <c r="A31" s="66">
        <v>9</v>
      </c>
      <c r="B31" s="59">
        <v>12</v>
      </c>
      <c r="C31" s="59">
        <v>10036012848</v>
      </c>
      <c r="D31" s="60" t="s">
        <v>82</v>
      </c>
      <c r="E31" s="60" t="s">
        <v>83</v>
      </c>
      <c r="F31" s="60" t="s">
        <v>31</v>
      </c>
      <c r="G31" s="60" t="s">
        <v>70</v>
      </c>
      <c r="H31" s="64">
        <v>0.4871759259259259</v>
      </c>
      <c r="I31" s="64">
        <f t="shared" si="1"/>
        <v>1.1539351851851842E-2</v>
      </c>
      <c r="J31" s="91">
        <f t="shared" si="0"/>
        <v>38.059488738952773</v>
      </c>
      <c r="K31" s="60" t="s">
        <v>31</v>
      </c>
      <c r="L31" s="92"/>
    </row>
    <row r="32" spans="1:12" ht="27" customHeight="1" x14ac:dyDescent="0.2">
      <c r="A32" s="66">
        <v>10</v>
      </c>
      <c r="B32" s="59">
        <v>43</v>
      </c>
      <c r="C32" s="59">
        <v>10034993035</v>
      </c>
      <c r="D32" s="60" t="s">
        <v>84</v>
      </c>
      <c r="E32" s="60" t="s">
        <v>85</v>
      </c>
      <c r="F32" s="60" t="s">
        <v>22</v>
      </c>
      <c r="G32" s="60" t="s">
        <v>44</v>
      </c>
      <c r="H32" s="64">
        <v>0.48749999999999999</v>
      </c>
      <c r="I32" s="64">
        <f t="shared" si="1"/>
        <v>1.186342592592593E-2</v>
      </c>
      <c r="J32" s="91">
        <f t="shared" si="0"/>
        <v>38.034188034188034</v>
      </c>
      <c r="K32" s="60" t="s">
        <v>31</v>
      </c>
      <c r="L32" s="92"/>
    </row>
    <row r="33" spans="1:12" ht="27" customHeight="1" x14ac:dyDescent="0.2">
      <c r="A33" s="66">
        <v>11</v>
      </c>
      <c r="B33" s="59">
        <v>48</v>
      </c>
      <c r="C33" s="59">
        <v>10034993439</v>
      </c>
      <c r="D33" s="60" t="s">
        <v>86</v>
      </c>
      <c r="E33" s="60" t="s">
        <v>87</v>
      </c>
      <c r="F33" s="60" t="s">
        <v>22</v>
      </c>
      <c r="G33" s="60" t="s">
        <v>46</v>
      </c>
      <c r="H33" s="64">
        <v>0.49017361111111107</v>
      </c>
      <c r="I33" s="64">
        <f t="shared" si="1"/>
        <v>1.4537037037037015E-2</v>
      </c>
      <c r="J33" s="91">
        <f t="shared" si="0"/>
        <v>37.826733725295746</v>
      </c>
      <c r="K33" s="60" t="s">
        <v>31</v>
      </c>
      <c r="L33" s="92"/>
    </row>
    <row r="34" spans="1:12" ht="27" customHeight="1" x14ac:dyDescent="0.2">
      <c r="A34" s="66">
        <v>12</v>
      </c>
      <c r="B34" s="59">
        <v>44</v>
      </c>
      <c r="C34" s="59">
        <v>10036028814</v>
      </c>
      <c r="D34" s="60" t="s">
        <v>88</v>
      </c>
      <c r="E34" s="60" t="s">
        <v>89</v>
      </c>
      <c r="F34" s="60" t="s">
        <v>31</v>
      </c>
      <c r="G34" s="60" t="s">
        <v>44</v>
      </c>
      <c r="H34" s="64">
        <v>0.49052083333333335</v>
      </c>
      <c r="I34" s="64">
        <f t="shared" si="1"/>
        <v>1.4884259259259291E-2</v>
      </c>
      <c r="J34" s="91">
        <f t="shared" si="0"/>
        <v>37.799957528137611</v>
      </c>
      <c r="K34" s="60" t="s">
        <v>31</v>
      </c>
      <c r="L34" s="92"/>
    </row>
    <row r="35" spans="1:12" ht="27" customHeight="1" x14ac:dyDescent="0.2">
      <c r="A35" s="66">
        <v>13</v>
      </c>
      <c r="B35" s="59">
        <v>41</v>
      </c>
      <c r="C35" s="59">
        <v>10015856652</v>
      </c>
      <c r="D35" s="60" t="s">
        <v>90</v>
      </c>
      <c r="E35" s="60" t="s">
        <v>91</v>
      </c>
      <c r="F35" s="60" t="s">
        <v>22</v>
      </c>
      <c r="G35" s="60" t="s">
        <v>44</v>
      </c>
      <c r="H35" s="64">
        <v>0.49090277777777774</v>
      </c>
      <c r="I35" s="64">
        <f t="shared" si="1"/>
        <v>1.5266203703703685E-2</v>
      </c>
      <c r="J35" s="91">
        <f t="shared" si="0"/>
        <v>37.770547460744091</v>
      </c>
      <c r="K35" s="60" t="s">
        <v>31</v>
      </c>
      <c r="L35" s="92"/>
    </row>
    <row r="36" spans="1:12" ht="27" customHeight="1" x14ac:dyDescent="0.2">
      <c r="A36" s="66">
        <v>14</v>
      </c>
      <c r="B36" s="59">
        <v>27</v>
      </c>
      <c r="C36" s="59">
        <v>10036044978</v>
      </c>
      <c r="D36" s="60" t="s">
        <v>92</v>
      </c>
      <c r="E36" s="60" t="s">
        <v>93</v>
      </c>
      <c r="F36" s="60" t="s">
        <v>22</v>
      </c>
      <c r="G36" s="60" t="s">
        <v>81</v>
      </c>
      <c r="H36" s="64">
        <v>0.49320601851851853</v>
      </c>
      <c r="I36" s="64">
        <f t="shared" si="1"/>
        <v>1.7569444444444471E-2</v>
      </c>
      <c r="J36" s="91">
        <f t="shared" si="0"/>
        <v>37.594161406143662</v>
      </c>
      <c r="K36" s="60" t="s">
        <v>31</v>
      </c>
      <c r="L36" s="92"/>
    </row>
    <row r="37" spans="1:12" ht="27" customHeight="1" x14ac:dyDescent="0.2">
      <c r="A37" s="66">
        <v>15</v>
      </c>
      <c r="B37" s="59">
        <v>30</v>
      </c>
      <c r="C37" s="59">
        <v>10015328509</v>
      </c>
      <c r="D37" s="60" t="s">
        <v>94</v>
      </c>
      <c r="E37" s="60" t="s">
        <v>95</v>
      </c>
      <c r="F37" s="60" t="s">
        <v>22</v>
      </c>
      <c r="G37" s="60" t="s">
        <v>96</v>
      </c>
      <c r="H37" s="64">
        <v>0.49353009259259256</v>
      </c>
      <c r="I37" s="64">
        <f t="shared" si="1"/>
        <v>1.7893518518518503E-2</v>
      </c>
      <c r="J37" s="91">
        <f t="shared" si="0"/>
        <v>37.569475387537814</v>
      </c>
      <c r="K37" s="60" t="s">
        <v>31</v>
      </c>
      <c r="L37" s="92"/>
    </row>
    <row r="38" spans="1:12" ht="27" customHeight="1" x14ac:dyDescent="0.2">
      <c r="A38" s="66">
        <v>16</v>
      </c>
      <c r="B38" s="59">
        <v>18</v>
      </c>
      <c r="C38" s="59">
        <v>10036014767</v>
      </c>
      <c r="D38" s="60" t="s">
        <v>97</v>
      </c>
      <c r="E38" s="60" t="s">
        <v>98</v>
      </c>
      <c r="F38" s="60" t="s">
        <v>31</v>
      </c>
      <c r="G38" s="60" t="s">
        <v>67</v>
      </c>
      <c r="H38" s="64">
        <v>0.49372685185185183</v>
      </c>
      <c r="I38" s="64">
        <f t="shared" si="1"/>
        <v>1.8090277777777775E-2</v>
      </c>
      <c r="J38" s="62">
        <f t="shared" si="0"/>
        <v>37.554503258474377</v>
      </c>
      <c r="K38" s="93"/>
      <c r="L38" s="67"/>
    </row>
    <row r="39" spans="1:12" ht="27" customHeight="1" x14ac:dyDescent="0.2">
      <c r="A39" s="66">
        <v>17</v>
      </c>
      <c r="B39" s="59">
        <v>32</v>
      </c>
      <c r="C39" s="59">
        <v>10034909371</v>
      </c>
      <c r="D39" s="60" t="s">
        <v>99</v>
      </c>
      <c r="E39" s="60" t="s">
        <v>100</v>
      </c>
      <c r="F39" s="60" t="s">
        <v>22</v>
      </c>
      <c r="G39" s="60" t="s">
        <v>101</v>
      </c>
      <c r="H39" s="64">
        <v>0.49403935185185183</v>
      </c>
      <c r="I39" s="64">
        <f>H39-$H$23</f>
        <v>1.8402777777777768E-2</v>
      </c>
      <c r="J39" s="62">
        <f t="shared" si="0"/>
        <v>37.530748506501112</v>
      </c>
      <c r="K39" s="61"/>
      <c r="L39" s="67"/>
    </row>
    <row r="40" spans="1:12" ht="27" customHeight="1" x14ac:dyDescent="0.2">
      <c r="A40" s="66">
        <v>18</v>
      </c>
      <c r="B40" s="59">
        <v>50</v>
      </c>
      <c r="C40" s="59">
        <v>10015266568</v>
      </c>
      <c r="D40" s="60" t="s">
        <v>102</v>
      </c>
      <c r="E40" s="60" t="s">
        <v>103</v>
      </c>
      <c r="F40" s="60" t="s">
        <v>22</v>
      </c>
      <c r="G40" s="60" t="s">
        <v>46</v>
      </c>
      <c r="H40" s="64">
        <v>0.49570601851851853</v>
      </c>
      <c r="I40" s="64">
        <f t="shared" ref="I40:I50" si="2">H40-$H$23</f>
        <v>2.0069444444444473E-2</v>
      </c>
      <c r="J40" s="62">
        <f t="shared" si="0"/>
        <v>37.40456232926288</v>
      </c>
      <c r="K40" s="61"/>
      <c r="L40" s="67"/>
    </row>
    <row r="41" spans="1:12" ht="27" customHeight="1" x14ac:dyDescent="0.2">
      <c r="A41" s="66">
        <v>19</v>
      </c>
      <c r="B41" s="59">
        <v>34</v>
      </c>
      <c r="C41" s="59">
        <v>10036099542</v>
      </c>
      <c r="D41" s="60" t="s">
        <v>104</v>
      </c>
      <c r="E41" s="60" t="s">
        <v>105</v>
      </c>
      <c r="F41" s="60" t="s">
        <v>31</v>
      </c>
      <c r="G41" s="60" t="s">
        <v>101</v>
      </c>
      <c r="H41" s="64">
        <v>0.49609953703703707</v>
      </c>
      <c r="I41" s="64">
        <f t="shared" si="2"/>
        <v>2.0462962962963016E-2</v>
      </c>
      <c r="J41" s="62">
        <f t="shared" si="0"/>
        <v>37.374892098079933</v>
      </c>
      <c r="K41" s="61"/>
      <c r="L41" s="67"/>
    </row>
    <row r="42" spans="1:12" ht="27" customHeight="1" x14ac:dyDescent="0.2">
      <c r="A42" s="66">
        <v>20</v>
      </c>
      <c r="B42" s="59">
        <v>24</v>
      </c>
      <c r="C42" s="59">
        <v>10034975049</v>
      </c>
      <c r="D42" s="60" t="s">
        <v>106</v>
      </c>
      <c r="E42" s="60" t="s">
        <v>107</v>
      </c>
      <c r="F42" s="60" t="s">
        <v>22</v>
      </c>
      <c r="G42" s="60" t="s">
        <v>81</v>
      </c>
      <c r="H42" s="64">
        <v>0.49635416666666665</v>
      </c>
      <c r="I42" s="64">
        <f t="shared" si="2"/>
        <v>2.0717592592592593E-2</v>
      </c>
      <c r="J42" s="62">
        <f t="shared" si="0"/>
        <v>37.355718782791186</v>
      </c>
      <c r="K42" s="61"/>
      <c r="L42" s="67"/>
    </row>
    <row r="43" spans="1:12" ht="27" customHeight="1" x14ac:dyDescent="0.2">
      <c r="A43" s="66">
        <v>21</v>
      </c>
      <c r="B43" s="59">
        <v>42</v>
      </c>
      <c r="C43" s="59">
        <v>10034929983</v>
      </c>
      <c r="D43" s="60" t="s">
        <v>108</v>
      </c>
      <c r="E43" s="60" t="s">
        <v>109</v>
      </c>
      <c r="F43" s="60" t="s">
        <v>22</v>
      </c>
      <c r="G43" s="60" t="s">
        <v>44</v>
      </c>
      <c r="H43" s="64">
        <v>0.49641203703703707</v>
      </c>
      <c r="I43" s="64">
        <f t="shared" si="2"/>
        <v>2.0775462962963009E-2</v>
      </c>
      <c r="J43" s="62">
        <f t="shared" si="0"/>
        <v>37.351363954301704</v>
      </c>
      <c r="K43" s="61"/>
      <c r="L43" s="67"/>
    </row>
    <row r="44" spans="1:12" ht="27" customHeight="1" x14ac:dyDescent="0.2">
      <c r="A44" s="66">
        <v>22</v>
      </c>
      <c r="B44" s="59">
        <v>49</v>
      </c>
      <c r="C44" s="59">
        <v>10034917253</v>
      </c>
      <c r="D44" s="60" t="s">
        <v>94</v>
      </c>
      <c r="E44" s="60" t="s">
        <v>110</v>
      </c>
      <c r="F44" s="60" t="s">
        <v>22</v>
      </c>
      <c r="G44" s="60" t="s">
        <v>46</v>
      </c>
      <c r="H44" s="64">
        <v>0.49854166666666666</v>
      </c>
      <c r="I44" s="64">
        <f t="shared" si="2"/>
        <v>2.2905092592592602E-2</v>
      </c>
      <c r="J44" s="62">
        <f t="shared" si="0"/>
        <v>37.191809444212289</v>
      </c>
      <c r="K44" s="61"/>
      <c r="L44" s="67"/>
    </row>
    <row r="45" spans="1:12" ht="27" customHeight="1" x14ac:dyDescent="0.2">
      <c r="A45" s="66">
        <v>23</v>
      </c>
      <c r="B45" s="59">
        <v>20</v>
      </c>
      <c r="C45" s="59">
        <v>10095787480</v>
      </c>
      <c r="D45" s="60" t="s">
        <v>111</v>
      </c>
      <c r="E45" s="60" t="s">
        <v>112</v>
      </c>
      <c r="F45" s="60" t="s">
        <v>31</v>
      </c>
      <c r="G45" s="60" t="s">
        <v>67</v>
      </c>
      <c r="H45" s="64">
        <v>0.49896990740740743</v>
      </c>
      <c r="I45" s="64">
        <f t="shared" si="2"/>
        <v>2.3333333333333373E-2</v>
      </c>
      <c r="J45" s="62">
        <f t="shared" si="0"/>
        <v>37.159889587344296</v>
      </c>
      <c r="K45" s="61"/>
      <c r="L45" s="67"/>
    </row>
    <row r="46" spans="1:12" ht="27" customHeight="1" x14ac:dyDescent="0.2">
      <c r="A46" s="66">
        <v>24</v>
      </c>
      <c r="B46" s="59">
        <v>14</v>
      </c>
      <c r="C46" s="59">
        <v>10036013555</v>
      </c>
      <c r="D46" s="60" t="s">
        <v>113</v>
      </c>
      <c r="E46" s="60" t="s">
        <v>114</v>
      </c>
      <c r="F46" s="60" t="s">
        <v>22</v>
      </c>
      <c r="G46" s="60" t="s">
        <v>46</v>
      </c>
      <c r="H46" s="64">
        <v>0.4995486111111111</v>
      </c>
      <c r="I46" s="64">
        <f t="shared" si="2"/>
        <v>2.3912037037037037E-2</v>
      </c>
      <c r="J46" s="62">
        <f t="shared" si="0"/>
        <v>37.116841593104887</v>
      </c>
      <c r="K46" s="61"/>
      <c r="L46" s="67"/>
    </row>
    <row r="47" spans="1:12" ht="27" customHeight="1" x14ac:dyDescent="0.2">
      <c r="A47" s="66">
        <v>25</v>
      </c>
      <c r="B47" s="59">
        <v>5</v>
      </c>
      <c r="C47" s="59">
        <v>10056061435</v>
      </c>
      <c r="D47" s="60" t="s">
        <v>54</v>
      </c>
      <c r="E47" s="60" t="s">
        <v>115</v>
      </c>
      <c r="F47" s="60" t="s">
        <v>31</v>
      </c>
      <c r="G47" s="60" t="s">
        <v>45</v>
      </c>
      <c r="H47" s="64">
        <v>0.49994212962962964</v>
      </c>
      <c r="I47" s="64">
        <f t="shared" si="2"/>
        <v>2.430555555555558E-2</v>
      </c>
      <c r="J47" s="62">
        <f t="shared" si="0"/>
        <v>37.087625882625304</v>
      </c>
      <c r="K47" s="61"/>
      <c r="L47" s="67"/>
    </row>
    <row r="48" spans="1:12" ht="27" customHeight="1" x14ac:dyDescent="0.2">
      <c r="A48" s="66">
        <v>26</v>
      </c>
      <c r="B48" s="59">
        <v>13</v>
      </c>
      <c r="C48" s="59">
        <v>10034938875</v>
      </c>
      <c r="D48" s="60" t="s">
        <v>116</v>
      </c>
      <c r="E48" s="60" t="s">
        <v>117</v>
      </c>
      <c r="F48" s="60" t="s">
        <v>22</v>
      </c>
      <c r="G48" s="60" t="s">
        <v>70</v>
      </c>
      <c r="H48" s="64">
        <v>0.50004629629629627</v>
      </c>
      <c r="I48" s="64">
        <f t="shared" si="2"/>
        <v>2.4409722222222208E-2</v>
      </c>
      <c r="J48" s="62">
        <f t="shared" si="0"/>
        <v>37.079900009258402</v>
      </c>
      <c r="K48" s="61"/>
      <c r="L48" s="67"/>
    </row>
    <row r="49" spans="1:12" ht="27" customHeight="1" x14ac:dyDescent="0.2">
      <c r="A49" s="66">
        <v>27</v>
      </c>
      <c r="B49" s="59">
        <v>33</v>
      </c>
      <c r="C49" s="59">
        <v>10036022952</v>
      </c>
      <c r="D49" s="60" t="s">
        <v>118</v>
      </c>
      <c r="E49" s="60" t="s">
        <v>119</v>
      </c>
      <c r="F49" s="60" t="s">
        <v>31</v>
      </c>
      <c r="G49" s="60" t="s">
        <v>101</v>
      </c>
      <c r="H49" s="64">
        <v>0.50192129629629634</v>
      </c>
      <c r="I49" s="64">
        <f t="shared" si="2"/>
        <v>2.6284722222222279E-2</v>
      </c>
      <c r="J49" s="62">
        <f t="shared" si="0"/>
        <v>36.941382650002303</v>
      </c>
      <c r="K49" s="61"/>
      <c r="L49" s="67"/>
    </row>
    <row r="50" spans="1:12" ht="27" customHeight="1" x14ac:dyDescent="0.2">
      <c r="A50" s="66">
        <v>28</v>
      </c>
      <c r="B50" s="59">
        <v>23</v>
      </c>
      <c r="C50" s="59">
        <v>10036035177</v>
      </c>
      <c r="D50" s="60" t="s">
        <v>120</v>
      </c>
      <c r="E50" s="60" t="s">
        <v>121</v>
      </c>
      <c r="F50" s="60" t="s">
        <v>22</v>
      </c>
      <c r="G50" s="60" t="s">
        <v>81</v>
      </c>
      <c r="H50" s="64">
        <v>0.50509259259259254</v>
      </c>
      <c r="I50" s="64">
        <f t="shared" si="2"/>
        <v>2.9456018518518479E-2</v>
      </c>
      <c r="J50" s="62">
        <f t="shared" si="0"/>
        <v>36.709440879926674</v>
      </c>
      <c r="K50" s="61"/>
      <c r="L50" s="67"/>
    </row>
    <row r="51" spans="1:12" ht="27" customHeight="1" x14ac:dyDescent="0.2">
      <c r="A51" s="68" t="s">
        <v>47</v>
      </c>
      <c r="B51" s="59">
        <v>3</v>
      </c>
      <c r="C51" s="59">
        <v>10034937865</v>
      </c>
      <c r="D51" s="60" t="s">
        <v>52</v>
      </c>
      <c r="E51" s="60" t="s">
        <v>122</v>
      </c>
      <c r="F51" s="60" t="s">
        <v>22</v>
      </c>
      <c r="G51" s="60" t="s">
        <v>45</v>
      </c>
      <c r="H51" s="64"/>
      <c r="I51" s="65"/>
      <c r="J51" s="63"/>
      <c r="K51" s="61"/>
      <c r="L51" s="67"/>
    </row>
    <row r="52" spans="1:12" ht="27" customHeight="1" x14ac:dyDescent="0.2">
      <c r="A52" s="68" t="s">
        <v>47</v>
      </c>
      <c r="B52" s="59">
        <v>1</v>
      </c>
      <c r="C52" s="59">
        <v>10036087115</v>
      </c>
      <c r="D52" s="60" t="s">
        <v>123</v>
      </c>
      <c r="E52" s="60" t="s">
        <v>124</v>
      </c>
      <c r="F52" s="60" t="s">
        <v>22</v>
      </c>
      <c r="G52" s="60" t="s">
        <v>125</v>
      </c>
      <c r="H52" s="64"/>
      <c r="I52" s="65"/>
      <c r="J52" s="63"/>
      <c r="K52" s="61"/>
      <c r="L52" s="67"/>
    </row>
    <row r="53" spans="1:12" ht="27" customHeight="1" x14ac:dyDescent="0.2">
      <c r="A53" s="68" t="s">
        <v>47</v>
      </c>
      <c r="B53" s="59">
        <v>6</v>
      </c>
      <c r="C53" s="59">
        <v>10083676830</v>
      </c>
      <c r="D53" s="60" t="s">
        <v>126</v>
      </c>
      <c r="E53" s="60" t="s">
        <v>127</v>
      </c>
      <c r="F53" s="60" t="s">
        <v>31</v>
      </c>
      <c r="G53" s="60" t="s">
        <v>125</v>
      </c>
      <c r="H53" s="64"/>
      <c r="I53" s="65"/>
      <c r="J53" s="63"/>
      <c r="K53" s="61"/>
      <c r="L53" s="67"/>
    </row>
    <row r="54" spans="1:12" ht="27" customHeight="1" x14ac:dyDescent="0.2">
      <c r="A54" s="68" t="s">
        <v>47</v>
      </c>
      <c r="B54" s="59">
        <v>15</v>
      </c>
      <c r="C54" s="59">
        <v>10036092670</v>
      </c>
      <c r="D54" s="60" t="s">
        <v>53</v>
      </c>
      <c r="E54" s="60" t="s">
        <v>128</v>
      </c>
      <c r="F54" s="60" t="s">
        <v>31</v>
      </c>
      <c r="G54" s="60" t="s">
        <v>46</v>
      </c>
      <c r="H54" s="64"/>
      <c r="I54" s="65"/>
      <c r="J54" s="63"/>
      <c r="K54" s="61"/>
      <c r="L54" s="67"/>
    </row>
    <row r="55" spans="1:12" ht="27" customHeight="1" x14ac:dyDescent="0.2">
      <c r="A55" s="68" t="s">
        <v>47</v>
      </c>
      <c r="B55" s="59">
        <v>26</v>
      </c>
      <c r="C55" s="59">
        <v>10036017191</v>
      </c>
      <c r="D55" s="60" t="s">
        <v>129</v>
      </c>
      <c r="E55" s="60" t="s">
        <v>130</v>
      </c>
      <c r="F55" s="60" t="s">
        <v>22</v>
      </c>
      <c r="G55" s="60" t="s">
        <v>81</v>
      </c>
      <c r="H55" s="64"/>
      <c r="I55" s="65"/>
      <c r="J55" s="63"/>
      <c r="K55" s="61"/>
      <c r="L55" s="67"/>
    </row>
    <row r="56" spans="1:12" ht="27" customHeight="1" x14ac:dyDescent="0.2">
      <c r="A56" s="68" t="s">
        <v>47</v>
      </c>
      <c r="B56" s="59">
        <v>39</v>
      </c>
      <c r="C56" s="59">
        <v>10036072664</v>
      </c>
      <c r="D56" s="60" t="s">
        <v>131</v>
      </c>
      <c r="E56" s="60" t="s">
        <v>132</v>
      </c>
      <c r="F56" s="60" t="s">
        <v>22</v>
      </c>
      <c r="G56" s="60" t="s">
        <v>133</v>
      </c>
      <c r="H56" s="64"/>
      <c r="I56" s="65"/>
      <c r="J56" s="63"/>
      <c r="K56" s="61"/>
      <c r="L56" s="67"/>
    </row>
    <row r="57" spans="1:12" ht="27" customHeight="1" thickBot="1" x14ac:dyDescent="0.25">
      <c r="A57" s="70" t="s">
        <v>47</v>
      </c>
      <c r="B57" s="71">
        <v>45</v>
      </c>
      <c r="C57" s="71">
        <v>10036097623</v>
      </c>
      <c r="D57" s="72" t="s">
        <v>134</v>
      </c>
      <c r="E57" s="72" t="s">
        <v>135</v>
      </c>
      <c r="F57" s="72" t="s">
        <v>22</v>
      </c>
      <c r="G57" s="72" t="s">
        <v>44</v>
      </c>
      <c r="H57" s="147"/>
      <c r="I57" s="148"/>
      <c r="J57" s="74"/>
      <c r="K57" s="73"/>
      <c r="L57" s="75"/>
    </row>
    <row r="58" spans="1:12" ht="7.5" customHeight="1" thickTop="1" thickBot="1" x14ac:dyDescent="0.25">
      <c r="A58" s="34"/>
      <c r="B58" s="35"/>
      <c r="C58" s="35"/>
      <c r="D58" s="36"/>
      <c r="E58" s="37"/>
      <c r="F58" s="38"/>
      <c r="G58" s="37"/>
      <c r="H58" s="40"/>
      <c r="I58" s="41"/>
      <c r="J58" s="39"/>
      <c r="K58" s="39"/>
      <c r="L58" s="39"/>
    </row>
    <row r="59" spans="1:12" ht="15.75" thickTop="1" x14ac:dyDescent="0.2">
      <c r="A59" s="96" t="s">
        <v>4</v>
      </c>
      <c r="B59" s="97"/>
      <c r="C59" s="97"/>
      <c r="D59" s="97"/>
      <c r="E59" s="97"/>
      <c r="F59" s="97"/>
      <c r="G59" s="76"/>
      <c r="H59" s="97" t="s">
        <v>5</v>
      </c>
      <c r="I59" s="97"/>
      <c r="J59" s="97"/>
      <c r="K59" s="97"/>
      <c r="L59" s="98"/>
    </row>
    <row r="60" spans="1:12" ht="15" x14ac:dyDescent="0.2">
      <c r="A60" s="42"/>
      <c r="B60" s="4"/>
      <c r="C60" s="43"/>
      <c r="D60" s="4"/>
      <c r="E60" s="4"/>
      <c r="F60" s="4"/>
      <c r="G60" s="44"/>
      <c r="H60" s="45" t="s">
        <v>32</v>
      </c>
      <c r="I60" s="86">
        <v>10</v>
      </c>
      <c r="J60" s="77"/>
      <c r="K60" s="45" t="s">
        <v>30</v>
      </c>
      <c r="L60" s="88">
        <f>COUNTIF(F$21:F168,"ЗМС")</f>
        <v>0</v>
      </c>
    </row>
    <row r="61" spans="1:12" ht="15" x14ac:dyDescent="0.2">
      <c r="A61" s="47"/>
      <c r="B61" s="78"/>
      <c r="C61" s="79"/>
      <c r="D61" s="78"/>
      <c r="E61" s="78"/>
      <c r="F61" s="78"/>
      <c r="G61" s="48"/>
      <c r="H61" s="45" t="s">
        <v>25</v>
      </c>
      <c r="I61" s="87">
        <f>I62+I67</f>
        <v>35</v>
      </c>
      <c r="J61" s="77"/>
      <c r="K61" s="45" t="s">
        <v>20</v>
      </c>
      <c r="L61" s="88">
        <f>COUNTIF(F$21:F168,"МСМК")</f>
        <v>0</v>
      </c>
    </row>
    <row r="62" spans="1:12" ht="15" x14ac:dyDescent="0.2">
      <c r="A62" s="49"/>
      <c r="B62" s="78"/>
      <c r="C62" s="80"/>
      <c r="D62" s="78"/>
      <c r="E62" s="78"/>
      <c r="F62" s="78"/>
      <c r="G62" s="48"/>
      <c r="H62" s="45" t="s">
        <v>26</v>
      </c>
      <c r="I62" s="87">
        <f>I63+I65+I64+I66</f>
        <v>35</v>
      </c>
      <c r="J62" s="77"/>
      <c r="K62" s="45" t="s">
        <v>22</v>
      </c>
      <c r="L62" s="88">
        <f>COUNTIF(F$21:F57,"МС")</f>
        <v>21</v>
      </c>
    </row>
    <row r="63" spans="1:12" ht="15" x14ac:dyDescent="0.2">
      <c r="A63" s="47"/>
      <c r="B63" s="78"/>
      <c r="C63" s="80"/>
      <c r="D63" s="78"/>
      <c r="E63" s="78"/>
      <c r="H63" s="45" t="s">
        <v>27</v>
      </c>
      <c r="I63" s="87">
        <f>COUNT(A10:A123)</f>
        <v>28</v>
      </c>
      <c r="J63" s="77"/>
      <c r="K63" s="45" t="s">
        <v>31</v>
      </c>
      <c r="L63" s="88">
        <f>COUNTIF(F$20:F57,"КМС")</f>
        <v>14</v>
      </c>
    </row>
    <row r="64" spans="1:12" ht="15" x14ac:dyDescent="0.2">
      <c r="A64" s="47"/>
      <c r="B64" s="78"/>
      <c r="C64" s="80"/>
      <c r="D64" s="78"/>
      <c r="E64" s="77"/>
      <c r="F64" s="77"/>
      <c r="G64" s="77"/>
      <c r="H64" s="45" t="s">
        <v>28</v>
      </c>
      <c r="I64" s="87">
        <f>COUNTIF(A10:A122,"НФ")</f>
        <v>7</v>
      </c>
      <c r="J64" s="77"/>
      <c r="K64" s="45" t="s">
        <v>33</v>
      </c>
      <c r="L64" s="88">
        <f>COUNTIF(F$22:F169,"1 СР")</f>
        <v>0</v>
      </c>
    </row>
    <row r="65" spans="1:12" ht="15" x14ac:dyDescent="0.2">
      <c r="A65" s="50"/>
      <c r="B65" s="77"/>
      <c r="C65" s="77"/>
      <c r="D65" s="78"/>
      <c r="E65" s="78"/>
      <c r="F65" s="78"/>
      <c r="G65" s="48"/>
      <c r="H65" s="45" t="s">
        <v>37</v>
      </c>
      <c r="I65" s="87">
        <f>COUNTIF(A9:A121,"ЛИМ")</f>
        <v>0</v>
      </c>
      <c r="J65" s="77"/>
      <c r="K65" s="45" t="s">
        <v>49</v>
      </c>
      <c r="L65" s="88">
        <f>COUNTIF(F$22:F170,"2 СР")</f>
        <v>0</v>
      </c>
    </row>
    <row r="66" spans="1:12" ht="15" x14ac:dyDescent="0.2">
      <c r="A66" s="49"/>
      <c r="B66" s="78"/>
      <c r="C66" s="78"/>
      <c r="D66" s="78"/>
      <c r="E66" s="78"/>
      <c r="F66" s="78"/>
      <c r="G66" s="48"/>
      <c r="H66" s="45" t="s">
        <v>35</v>
      </c>
      <c r="I66" s="87">
        <f>COUNTIF(A10:A122,"ДСКВ")</f>
        <v>0</v>
      </c>
      <c r="J66" s="77"/>
      <c r="K66" s="45" t="s">
        <v>48</v>
      </c>
      <c r="L66" s="88">
        <f>COUNTIF(F$22:F171,"3 СР")</f>
        <v>0</v>
      </c>
    </row>
    <row r="67" spans="1:12" ht="15" x14ac:dyDescent="0.2">
      <c r="A67" s="49"/>
      <c r="B67" s="78"/>
      <c r="C67" s="78"/>
      <c r="D67" s="78"/>
      <c r="E67" s="78"/>
      <c r="F67" s="78"/>
      <c r="G67" s="48"/>
      <c r="H67" s="45" t="s">
        <v>29</v>
      </c>
      <c r="I67" s="87">
        <f>COUNTIF(A10:A122,"НС")</f>
        <v>0</v>
      </c>
      <c r="J67" s="77"/>
      <c r="K67" s="45"/>
      <c r="L67" s="22"/>
    </row>
    <row r="68" spans="1:12" ht="5.25" customHeight="1" x14ac:dyDescent="0.2">
      <c r="A68" s="52"/>
      <c r="B68" s="53"/>
      <c r="C68" s="53"/>
      <c r="D68" s="53"/>
      <c r="E68" s="53"/>
      <c r="F68" s="53"/>
      <c r="G68" s="24"/>
      <c r="H68" s="54"/>
      <c r="I68" s="21"/>
      <c r="J68" s="55"/>
      <c r="K68" s="55"/>
      <c r="L68" s="51"/>
    </row>
    <row r="69" spans="1:12" ht="15.75" x14ac:dyDescent="0.2">
      <c r="A69" s="104" t="s">
        <v>3</v>
      </c>
      <c r="B69" s="99"/>
      <c r="C69" s="99"/>
      <c r="D69" s="99"/>
      <c r="E69" s="99"/>
      <c r="F69" s="99"/>
      <c r="G69" s="99" t="s">
        <v>11</v>
      </c>
      <c r="H69" s="99"/>
      <c r="I69" s="99"/>
      <c r="J69" s="99" t="s">
        <v>42</v>
      </c>
      <c r="K69" s="99"/>
      <c r="L69" s="100"/>
    </row>
    <row r="70" spans="1:12" x14ac:dyDescent="0.2">
      <c r="A70" s="105"/>
      <c r="B70" s="106"/>
      <c r="C70" s="106"/>
      <c r="D70" s="106"/>
      <c r="E70" s="106"/>
      <c r="F70" s="106"/>
      <c r="G70" s="106"/>
      <c r="H70" s="106"/>
      <c r="I70" s="106"/>
      <c r="J70" s="107"/>
      <c r="K70" s="107"/>
      <c r="L70" s="108"/>
    </row>
    <row r="71" spans="1:12" x14ac:dyDescent="0.2">
      <c r="A71" s="69"/>
      <c r="B71" s="81"/>
      <c r="C71" s="81"/>
      <c r="D71" s="81"/>
      <c r="E71" s="81"/>
      <c r="F71" s="81"/>
      <c r="G71" s="81"/>
      <c r="H71" s="82"/>
      <c r="I71" s="83"/>
      <c r="J71" s="81"/>
      <c r="K71" s="81"/>
      <c r="L71" s="56"/>
    </row>
    <row r="72" spans="1:12" x14ac:dyDescent="0.2">
      <c r="A72" s="69"/>
      <c r="B72" s="81"/>
      <c r="C72" s="81"/>
      <c r="D72" s="81"/>
      <c r="E72" s="81"/>
      <c r="F72" s="81"/>
      <c r="G72" s="81"/>
      <c r="H72" s="82"/>
      <c r="I72" s="83"/>
      <c r="J72" s="81"/>
      <c r="K72" s="81"/>
      <c r="L72" s="56"/>
    </row>
    <row r="73" spans="1:12" x14ac:dyDescent="0.2">
      <c r="A73" s="69"/>
      <c r="B73" s="81"/>
      <c r="C73" s="81"/>
      <c r="D73" s="81"/>
      <c r="E73" s="81"/>
      <c r="F73" s="81"/>
      <c r="G73" s="81"/>
      <c r="H73" s="82"/>
      <c r="I73" s="83"/>
      <c r="J73" s="81"/>
      <c r="K73" s="81"/>
      <c r="L73" s="56"/>
    </row>
    <row r="74" spans="1:12" ht="12.75" customHeight="1" x14ac:dyDescent="0.2">
      <c r="A74" s="69"/>
      <c r="B74" s="81"/>
      <c r="C74" s="81"/>
      <c r="D74" s="81"/>
      <c r="E74" s="81"/>
      <c r="F74" s="81"/>
      <c r="G74" s="77"/>
      <c r="H74" s="84"/>
      <c r="I74" s="85"/>
      <c r="J74" s="81"/>
      <c r="K74" s="81"/>
      <c r="L74" s="56"/>
    </row>
    <row r="75" spans="1:12" ht="16.5" thickBot="1" x14ac:dyDescent="0.25">
      <c r="A75" s="94" t="s">
        <v>40</v>
      </c>
      <c r="B75" s="95"/>
      <c r="C75" s="95"/>
      <c r="D75" s="95"/>
      <c r="E75" s="95"/>
      <c r="F75" s="95"/>
      <c r="G75" s="95" t="str">
        <f>G17</f>
        <v>НЕКРАШЕВИЧ О.С. (1 к., Самара)</v>
      </c>
      <c r="H75" s="95"/>
      <c r="I75" s="95"/>
      <c r="J75" s="95" t="str">
        <f>G18</f>
        <v>ВЛАСКИНА Е.В. (ВК, г.Самара)</v>
      </c>
      <c r="K75" s="95"/>
      <c r="L75" s="101"/>
    </row>
    <row r="76" spans="1:12" ht="13.5" thickTop="1" x14ac:dyDescent="0.2"/>
  </sheetData>
  <sortState ref="A79:AF92">
    <sortCondition descending="1" ref="A79:A92"/>
    <sortCondition ref="B79:B92"/>
  </sortState>
  <mergeCells count="41">
    <mergeCell ref="A12:L12"/>
    <mergeCell ref="H17:L17"/>
    <mergeCell ref="H18:L18"/>
    <mergeCell ref="A13:D13"/>
    <mergeCell ref="A14:D14"/>
    <mergeCell ref="H15:L15"/>
    <mergeCell ref="H16:L16"/>
    <mergeCell ref="A7:L7"/>
    <mergeCell ref="H21:H22"/>
    <mergeCell ref="I21:I22"/>
    <mergeCell ref="J21:J22"/>
    <mergeCell ref="K21:K22"/>
    <mergeCell ref="A8:L8"/>
    <mergeCell ref="L21:L22"/>
    <mergeCell ref="G21:G22"/>
    <mergeCell ref="A9:L9"/>
    <mergeCell ref="A10:L10"/>
    <mergeCell ref="A11:L11"/>
    <mergeCell ref="A15:G15"/>
    <mergeCell ref="F21:F22"/>
    <mergeCell ref="A21:A22"/>
    <mergeCell ref="B21:B22"/>
    <mergeCell ref="C21:C22"/>
    <mergeCell ref="A1:L1"/>
    <mergeCell ref="A2:L2"/>
    <mergeCell ref="A3:L3"/>
    <mergeCell ref="A4:L4"/>
    <mergeCell ref="A6:L6"/>
    <mergeCell ref="A5:L5"/>
    <mergeCell ref="D21:D22"/>
    <mergeCell ref="E21:E22"/>
    <mergeCell ref="A69:F69"/>
    <mergeCell ref="A70:E70"/>
    <mergeCell ref="F70:L70"/>
    <mergeCell ref="A75:F75"/>
    <mergeCell ref="A59:F59"/>
    <mergeCell ref="H59:L59"/>
    <mergeCell ref="G69:I69"/>
    <mergeCell ref="G75:I75"/>
    <mergeCell ref="J69:L69"/>
    <mergeCell ref="J75:L75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8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Итоговый протокол</vt:lpstr>
      <vt:lpstr>'Итоговый протокол'!Заголовки_для_печати</vt:lpstr>
      <vt:lpstr>'Итоговый протокол'!Область_печати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2021-05-12T02:30:25Z</cp:lastPrinted>
  <dcterms:created xsi:type="dcterms:W3CDTF">1996-10-08T23:32:33Z</dcterms:created>
  <dcterms:modified xsi:type="dcterms:W3CDTF">2021-07-14T07:26:04Z</dcterms:modified>
</cp:coreProperties>
</file>