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ивидуальная гонка" sheetId="2" r:id="rId2"/>
  </sheets>
  <definedNames>
    <definedName name="_xlnm.Print_Titles" localSheetId="1">'индивидуальная гонка'!$21:$22</definedName>
    <definedName name="_xlnm.Print_Titles" localSheetId="0">'Стартовый протокол'!$18:$19</definedName>
    <definedName name="_xlnm.Print_Area" localSheetId="1">'индивидуальная гонка'!$A$1:$P$44</definedName>
    <definedName name="_xlnm.Print_Area" localSheetId="0">'Стартовый протокол'!$A$1:$G$117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L25" i="2"/>
  <c r="L26" i="2"/>
  <c r="L23" i="2"/>
  <c r="N23" i="2" l="1"/>
  <c r="N26" i="2"/>
  <c r="N25" i="2"/>
  <c r="N24" i="2"/>
  <c r="M26" i="2"/>
  <c r="M25" i="2"/>
  <c r="M24" i="2"/>
  <c r="H36" i="2" l="1"/>
  <c r="H35" i="2"/>
  <c r="H34" i="2"/>
  <c r="H33" i="2"/>
  <c r="H32" i="2"/>
  <c r="P33" i="2"/>
  <c r="P32" i="2"/>
  <c r="P31" i="2"/>
  <c r="P30" i="2"/>
  <c r="P29" i="2"/>
  <c r="P34" i="2"/>
  <c r="P35" i="2"/>
  <c r="M44" i="2"/>
  <c r="G44" i="2"/>
  <c r="H31" i="2" l="1"/>
  <c r="H30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<sst xmlns="http://schemas.openxmlformats.org/spreadsheetml/2006/main" count="329" uniqueCount="225">
  <si>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</si>
  <si>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</si>
  <si>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</si>
  <si>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</si>
  <si>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</si>
  <si>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</si>
  <si>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</si>
  <si>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</si>
  <si>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</si>
  <si>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</si>
  <si>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</si>
  <si>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</si>
  <si>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</si>
  <si>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</si>
  <si>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</si>
  <si>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</si>
  <si>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</si>
  <si>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</si>
  <si>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</si>
  <si>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</si>
  <si>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</si>
  <si>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</si>
  <si>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</si>
  <si>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</si>
  <si>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</si>
  <si>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</si>
  <si>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</si>
  <si>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</si>
  <si>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</si>
  <si>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</si>
  <si>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</si>
  <si>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</si>
  <si>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</si>
  <si>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</si>
  <si>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</si>
  <si>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</si>
  <si>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</si>
  <si>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</si>
  <si>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</si>
  <si>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</si>
  <si>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</si>
  <si>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</si>
  <si>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</si>
  <si>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ГОД РОЖД.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</si>
  <si>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</si>
  <si>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</si>
  <si>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</si>
  <si>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</si>
  <si>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</si>
  <si>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</si>
  <si>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</si>
  <si>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</si>
  <si>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</si>
  <si>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</si>
  <si>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</si>
  <si>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</si>
  <si>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</si>
  <si>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</si>
  <si>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</si>
  <si>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</si>
  <si>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</si>
  <si>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</si>
  <si>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</si>
  <si>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</si>
  <si>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</si>
  <si>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</si>
  <si>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</si>
  <si>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</si>
  <si>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</si>
  <si>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</si>
  <si>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</si>
  <si>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</si>
  <si>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</si>
  <si>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</si>
  <si>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</si>
  <si>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</si>
  <si>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</si>
  <si>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</si>
  <si>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</si>
  <si>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</si>
  <si>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</si>
  <si>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</si>
  <si>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</si>
  <si>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</si>
  <si>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</si>
  <si>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</si>
  <si>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</si>
  <si>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</si>
  <si>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</si>
  <si>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</si>
  <si>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</si>
  <si>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</si>
  <si>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</si>
  <si>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</si>
  <si>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</si>
  <si>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</si>
  <si>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</si>
  <si>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</si>
  <si>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</si>
  <si>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</si>
  <si>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</si>
  <si>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</si>
  <si>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</si>
  <si>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</si>
  <si>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</si>
  <si>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</si>
  <si>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</si>
  <si>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</si>
  <si>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</si>
  <si>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</si>
  <si>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</si>
  <si>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</si>
  <si>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</si>
  <si>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</si>
  <si>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</si>
  <si>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</si>
  <si>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</si>
  <si>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</si>
  <si>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</si>
  <si>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</si>
  <si>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</si>
  <si>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</si>
  <si>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</si>
  <si>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</si>
  <si>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</si>
  <si>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</si>
  <si>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</si>
  <si>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</si>
  <si>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</si>
  <si>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</si>
  <si>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</si>
  <si>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</si>
  <si>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</si>
  <si>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</si>
  <si>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</si>
  <si>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</si>
  <si>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</si>
  <si>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</si>
  <si>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</si>
  <si>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</si>
  <si>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</si>
  <si>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</si>
  <si>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</si>
  <si>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</si>
  <si>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</si>
  <si>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</si>
  <si>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</si>
  <si>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</si>
  <si>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</si>
  <si>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</si>
  <si>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</si>
  <si>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</si>
  <si>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</si>
  <si>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</si>
  <si>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</si>
  <si>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</si>
  <si>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</si>
  <si>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</si>
  <si>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</si>
  <si>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</si>
  <si>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</si>
  <si>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</si>
  <si>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</si>
  <si>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</si>
  <si>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</si>
  <si>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</si>
  <si>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</si>
  <si>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</si>
  <si>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</si>
  <si>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</si>
  <si>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</si>
  <si>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</si>
  <si>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</si>
  <si>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</si>
  <si>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</si>
  <si>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</si>
  <si>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</si>
  <si>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</si>
  <si>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</si>
  <si>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</si>
  <si>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</si>
  <si>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</si>
  <si>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</si>
  <si>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</si>
  <si>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</si>
  <si>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</si>
  <si>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</si>
  <si>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</si>
  <si>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</si>
  <si>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</si>
  <si>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Женщины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</si>
  <si>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Майкоп</t>
    </r>
  </si>
  <si>
    <t>Азаров С.Н. (ВК, г.Санкт-Петербург)</t>
  </si>
  <si>
    <t>СЪЕДИНА Александра</t>
  </si>
  <si>
    <t>01.07.1993</t>
  </si>
  <si>
    <t>Хабаровский край</t>
  </si>
  <si>
    <t>Температура: +26/+29</t>
  </si>
  <si>
    <t>Влажность: 55%</t>
  </si>
  <si>
    <t>Осадки: ясно</t>
  </si>
  <si>
    <t>Ветер: 5,0 м/с</t>
  </si>
  <si>
    <t>ВСЕРОССИЙСКИЕ СОРЕВНОВАНИЯ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</si>
  <si>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25 августа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</si>
  <si>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05м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</si>
  <si>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43м</t>
    </r>
  </si>
  <si>
    <t>№ ВРВС: 0080511611Я</t>
  </si>
  <si>
    <t>№ ЕКП 2021: 33272</t>
  </si>
  <si>
    <t>РЕЗУЛЬТАТ И МЕСТО НА ОТРЕЗКЕ</t>
  </si>
  <si>
    <t>0-10 КМ</t>
  </si>
  <si>
    <t>10-20 КМ</t>
  </si>
  <si>
    <t>10064705044</t>
  </si>
  <si>
    <t>ГРУМАНДЬ Кристина</t>
  </si>
  <si>
    <t>27.04.1996</t>
  </si>
  <si>
    <t>10091997915</t>
  </si>
  <si>
    <t>10118635125</t>
  </si>
  <si>
    <t>КУРАКИНА Анна</t>
  </si>
  <si>
    <t>09.12.1998</t>
  </si>
  <si>
    <t>10114015396</t>
  </si>
  <si>
    <t>КАЗАНЦЕВА Виктория</t>
  </si>
  <si>
    <t>10.08.1998</t>
  </si>
  <si>
    <t>Вологодская область</t>
  </si>
  <si>
    <t>10</t>
  </si>
  <si>
    <t>8</t>
  </si>
  <si>
    <t>1</t>
  </si>
  <si>
    <t>11</t>
  </si>
  <si>
    <t>10,0 км/2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</si>
</sst>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8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59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20" fontId="4" fillId="0" borderId="0" xfId="4" applyNumberFormat="1" applyFont="1" applyBorder="1" applyAlignment="1">
      <alignment vertical="center"/>
    </xf>
    <xf numFmtId="47" fontId="4" fillId="0" borderId="0" xfId="4" applyNumberFormat="1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2" fontId="3" fillId="0" borderId="4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2" fontId="3" fillId="0" borderId="44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3" fillId="0" borderId="27" xfId="4" applyNumberFormat="1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NumberFormat="1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23" fillId="0" borderId="27" xfId="5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9" fillId="4" borderId="38" xfId="4" applyFont="1" applyFill="1" applyBorder="1" applyAlignment="1">
      <alignment horizontal="center" vertical="center"/>
    </xf>
    <xf numFmtId="0" fontId="3" fillId="0" borderId="38" xfId="4" applyFont="1" applyBorder="1" applyAlignment="1">
      <alignment vertical="center"/>
    </xf>
    <xf numFmtId="49" fontId="9" fillId="4" borderId="39" xfId="4" applyNumberFormat="1" applyFont="1" applyFill="1" applyBorder="1" applyAlignment="1">
      <alignment horizontal="right" vertical="center"/>
    </xf>
    <xf numFmtId="0" fontId="3" fillId="0" borderId="52" xfId="4" applyNumberFormat="1" applyFont="1" applyBorder="1" applyAlignment="1">
      <alignment horizontal="center" vertical="center"/>
    </xf>
    <xf numFmtId="0" fontId="3" fillId="0" borderId="53" xfId="4" applyNumberFormat="1" applyFont="1" applyBorder="1" applyAlignment="1">
      <alignment horizontal="center" vertical="center" wrapText="1"/>
    </xf>
    <xf numFmtId="0" fontId="3" fillId="0" borderId="53" xfId="4" applyFont="1" applyBorder="1" applyAlignment="1">
      <alignment horizontal="left" vertical="center" wrapText="1"/>
    </xf>
    <xf numFmtId="14" fontId="3" fillId="0" borderId="53" xfId="4" applyNumberFormat="1" applyFont="1" applyBorder="1" applyAlignment="1">
      <alignment horizontal="center" vertical="center"/>
    </xf>
    <xf numFmtId="164" fontId="3" fillId="0" borderId="53" xfId="1" applyNumberFormat="1" applyFont="1" applyFill="1" applyBorder="1" applyAlignment="1">
      <alignment horizontal="center" vertical="center" wrapText="1"/>
    </xf>
    <xf numFmtId="0" fontId="23" fillId="0" borderId="53" xfId="5" applyFont="1" applyFill="1" applyBorder="1" applyAlignment="1">
      <alignment horizontal="center" vertical="center" wrapText="1"/>
    </xf>
    <xf numFmtId="165" fontId="23" fillId="0" borderId="53" xfId="5" applyNumberFormat="1" applyFont="1" applyFill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/>
    </xf>
    <xf numFmtId="0" fontId="3" fillId="0" borderId="53" xfId="4" applyFont="1" applyFill="1" applyBorder="1" applyAlignment="1">
      <alignment horizontal="center" vertical="center"/>
    </xf>
    <xf numFmtId="0" fontId="3" fillId="0" borderId="50" xfId="4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3" fillId="0" borderId="10" xfId="4" applyFont="1" applyBorder="1" applyAlignment="1">
      <alignment vertical="center"/>
    </xf>
    <xf numFmtId="0" fontId="3" fillId="0" borderId="7" xfId="4" applyFont="1" applyBorder="1" applyAlignment="1">
      <alignment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27" fillId="2" borderId="48" xfId="3" applyFont="1" applyFill="1" applyBorder="1" applyAlignment="1">
      <alignment horizontal="center" vertical="center" wrapText="1"/>
    </xf>
    <xf numFmtId="0" fontId="27" fillId="2" borderId="35" xfId="3" applyFont="1" applyFill="1" applyBorder="1" applyAlignment="1">
      <alignment horizontal="center" vertical="center" wrapText="1"/>
    </xf>
    <xf numFmtId="0" fontId="27" fillId="2" borderId="49" xfId="3" applyFont="1" applyFill="1" applyBorder="1" applyAlignment="1">
      <alignment horizontal="center" vertical="center" wrapText="1"/>
    </xf>
    <xf numFmtId="0" fontId="27" fillId="2" borderId="33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vertical="center" wrapText="1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8" fillId="0" borderId="33" xfId="4" applyFont="1" applyBorder="1" applyAlignment="1">
      <alignment horizontal="left" vertical="center"/>
    </xf>
    <xf numFmtId="0" fontId="8" fillId="0" borderId="13" xfId="4" applyFont="1" applyBorder="1" applyAlignment="1">
      <alignment horizontal="left" vertical="center"/>
    </xf>
    <xf numFmtId="0" fontId="8" fillId="0" borderId="14" xfId="4" applyFont="1" applyBorder="1" applyAlignment="1">
      <alignment horizontal="left" vertical="center"/>
    </xf>
    <xf numFmtId="0" fontId="8" fillId="0" borderId="51" xfId="4" applyFont="1" applyBorder="1" applyAlignment="1">
      <alignment horizontal="left" vertical="center"/>
    </xf>
    <xf numFmtId="0" fontId="8" fillId="0" borderId="38" xfId="4" applyFont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7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344802</xdr:colOff>
      <xdr:row>0</xdr:row>
      <xdr:rowOff>89270</xdr:rowOff>
    </xdr:from>
    <xdr:to>
      <xdr:col>3</xdr:col>
      <xdr:colOff>334165</xdr:colOff>
      <xdr:row>3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115" y="89270"/>
          <a:ext cx="929956" cy="75607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217442</xdr:colOff>
      <xdr:row>3</xdr:row>
      <xdr:rowOff>83343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93754" cy="833437"/>
        </a:xfrm>
        <a:prstGeom prst="rect">
          <a:avLst/>
        </a:prstGeom>
      </xdr:spPr>
    </xdr:pic>
    <xdr:clientData/>
  </xdr:twoCellAnchor>
  <xdr:twoCellAnchor editAs="oneCell">
    <xdr:from>
      <xdr:col>14</xdr:col>
      <xdr:colOff>809621</xdr:colOff>
      <xdr:row>0</xdr:row>
      <xdr:rowOff>74543</xdr:rowOff>
    </xdr:from>
    <xdr:to>
      <xdr:col>15</xdr:col>
      <xdr:colOff>670565</xdr:colOff>
      <xdr:row>3</xdr:row>
      <xdr:rowOff>95250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A8121C76-1D11-4C3E-A6C3-D5C134FB53E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8840" y="74543"/>
          <a:ext cx="765819" cy="770801"/>
        </a:xfrm>
        <a:prstGeom prst="rect">
          <a:avLst/>
        </a:prstGeom>
      </xdr:spPr>
    </xdr:pic>
    <xdr:clientData/>
  </xdr:twoCellAnchor>
  <xdr:oneCellAnchor>
    <xdr:from>
      <xdr:col>7</xdr:col>
      <xdr:colOff>47625</xdr:colOff>
      <xdr:row>39</xdr:row>
      <xdr:rowOff>0</xdr:rowOff>
    </xdr:from>
    <xdr:ext cx="1177636" cy="432955"/>
    <xdr:pic>
      <xdr:nvPicPr>
        <xdr:cNvPr id="5" name="Picture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0581" t="25242" r="31959" b="34046"/>
        <a:stretch/>
      </xdr:blipFill>
      <xdr:spPr>
        <a:xfrm>
          <a:off x="6417469" y="7322344"/>
          <a:ext cx="1177636" cy="432955"/>
        </a:xfrm>
        <a:prstGeom prst="rect">
          <a:avLst/>
        </a:prstGeom>
      </xdr:spPr>
    </xdr:pic>
    <xdr:clientData/>
  </xdr:oneCellAnchor>
  <xdr:oneCellAnchor>
    <xdr:from>
      <xdr:col>13</xdr:col>
      <xdr:colOff>130969</xdr:colOff>
      <xdr:row>38</xdr:row>
      <xdr:rowOff>154781</xdr:rowOff>
    </xdr:from>
    <xdr:ext cx="1402773" cy="562841"/>
    <xdr:pic>
      <xdr:nvPicPr>
        <xdr:cNvPr id="6" name="Picture 12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0394" t="60764" r="6053" b="13589"/>
        <a:stretch/>
      </xdr:blipFill>
      <xdr:spPr>
        <a:xfrm>
          <a:off x="8417719" y="12942094"/>
          <a:ext cx="1402773" cy="5628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8" t="s">
        <v>37</v>
      </c>
      <c r="B1" s="198"/>
      <c r="C1" s="198"/>
      <c r="D1" s="198"/>
      <c r="E1" s="198"/>
      <c r="F1" s="198"/>
      <c r="G1" s="198"/>
    </row>
    <row r="2" spans="1:9" ht="15.75" customHeight="1" x14ac:dyDescent="0.2">
      <c r="A2" s="199" t="s">
        <v>60</v>
      </c>
      <c r="B2" s="199"/>
      <c r="C2" s="199"/>
      <c r="D2" s="199"/>
      <c r="E2" s="199"/>
      <c r="F2" s="199"/>
      <c r="G2" s="199"/>
    </row>
    <row r="3" spans="1:9" ht="21" x14ac:dyDescent="0.2">
      <c r="A3" s="198" t="s">
        <v>38</v>
      </c>
      <c r="B3" s="198"/>
      <c r="C3" s="198"/>
      <c r="D3" s="198"/>
      <c r="E3" s="198"/>
      <c r="F3" s="198"/>
      <c r="G3" s="198"/>
    </row>
    <row r="4" spans="1:9" ht="21" x14ac:dyDescent="0.2">
      <c r="A4" s="198" t="s">
        <v>54</v>
      </c>
      <c r="B4" s="198"/>
      <c r="C4" s="198"/>
      <c r="D4" s="198"/>
      <c r="E4" s="198"/>
      <c r="F4" s="198"/>
      <c r="G4" s="198"/>
    </row>
    <row r="5" spans="1:9" s="2" customFormat="1" ht="28.5" x14ac:dyDescent="0.2">
      <c r="A5" s="200" t="s">
        <v>25</v>
      </c>
      <c r="B5" s="200"/>
      <c r="C5" s="200"/>
      <c r="D5" s="200"/>
      <c r="E5" s="200"/>
      <c r="F5" s="200"/>
      <c r="G5" s="200"/>
      <c r="I5" s="3"/>
    </row>
    <row r="6" spans="1:9" s="2" customFormat="1" ht="18" customHeight="1" thickBot="1" x14ac:dyDescent="0.25">
      <c r="A6" s="201" t="s">
        <v>39</v>
      </c>
      <c r="B6" s="201"/>
      <c r="C6" s="201"/>
      <c r="D6" s="201"/>
      <c r="E6" s="201"/>
      <c r="F6" s="201"/>
      <c r="G6" s="201"/>
    </row>
    <row r="7" spans="1:9" ht="18" customHeight="1" thickTop="1" x14ac:dyDescent="0.2">
      <c r="A7" s="202" t="s">
        <v>0</v>
      </c>
      <c r="B7" s="203"/>
      <c r="C7" s="203"/>
      <c r="D7" s="203"/>
      <c r="E7" s="203"/>
      <c r="F7" s="203"/>
      <c r="G7" s="204"/>
    </row>
    <row r="8" spans="1:9" ht="18" customHeight="1" x14ac:dyDescent="0.2">
      <c r="A8" s="205" t="s">
        <v>1</v>
      </c>
      <c r="B8" s="206"/>
      <c r="C8" s="206"/>
      <c r="D8" s="206"/>
      <c r="E8" s="206"/>
      <c r="F8" s="206"/>
      <c r="G8" s="207"/>
    </row>
    <row r="9" spans="1:9" ht="19.5" customHeight="1" x14ac:dyDescent="0.2">
      <c r="A9" s="205" t="s">
        <v>2</v>
      </c>
      <c r="B9" s="206"/>
      <c r="C9" s="206"/>
      <c r="D9" s="206"/>
      <c r="E9" s="206"/>
      <c r="F9" s="206"/>
      <c r="G9" s="207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8" t="s">
        <v>27</v>
      </c>
      <c r="E11" s="208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1" t="s">
        <v>26</v>
      </c>
      <c r="B18" s="193" t="s">
        <v>19</v>
      </c>
      <c r="C18" s="193" t="s">
        <v>20</v>
      </c>
      <c r="D18" s="195" t="s">
        <v>21</v>
      </c>
      <c r="E18" s="193" t="s">
        <v>22</v>
      </c>
      <c r="F18" s="193" t="s">
        <v>29</v>
      </c>
      <c r="G18" s="189" t="s">
        <v>23</v>
      </c>
    </row>
    <row r="19" spans="1:13" s="36" customFormat="1" ht="22.5" customHeight="1" x14ac:dyDescent="0.2">
      <c r="A19" s="192"/>
      <c r="B19" s="194"/>
      <c r="C19" s="194"/>
      <c r="D19" s="196"/>
      <c r="E19" s="194"/>
      <c r="F19" s="197"/>
      <c r="G19" s="190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0.6514242762633855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0.47469587450868067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0.93885953315722592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0.24191658910359948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0.395446607053343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0.47837559290557508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0.61455307708780482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0.26145770722166972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0.40504213893068719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0.70499379187147615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1.9688040351892644E-2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0.47011734189765109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0.96312211090122601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0.62512274576931015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0.20617647872430445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0.98179167204917694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0.40352440869529538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0.75049083111506165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0.23944374836879556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0.43570720469761781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0.93176739169743572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0.77515273929496298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0.62823932230684743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0.21444149015725134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0.13282709139846582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7.6562031180599899E-2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0.77839723569699126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1.7668639289580845E-3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0.9689817435656668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0.40749489850723841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0.56943055004914289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0.42944384503086852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0.88167547365123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0.50569951875217301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0.67542150641576237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0.49665935138352935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0.58181332329014535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0.23496743393302144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5.0449052467071875E-2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0.18987568268061272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0.44414049170887837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0.84701207262681544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0.75470220760983042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0.30052041355311399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0.42321100786274524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0.70517305506733319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0.73187772480482849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0.64384188283795807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0.66057901888369708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0.27831859269600312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0.9722451559471933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0.9737447044428007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0.52150153827649859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0.58312747303359913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0.93077164583013772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0.35948023004847962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0.82163311978803499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0.94190224510421106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0.81890919293877218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0.8806743882550272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0.9694304663928397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0.97957879888214383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0.64497612419740136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0.7599638543015278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0.79517697455178071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0.75446058700995799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4.4276011855596265E-2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0.66834413080470523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0.93253993219882902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0.79554942872084622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0.89004702711667161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0.85552592128842009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0.41608653224692582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9.3461778375918625E-2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8.1409448244609273E-3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0.26656519056340244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0.20097509872144492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8.6913994021150076E-2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0.22235735229914855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4.928921780214035E-2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0.58122723071045246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0.67908287736660378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0.46073670832862912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0.83791091811264307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0.21089687227030463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3.3252990432418472E-2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0.48026628714690067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0.4790970086551587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0.80349188834304008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0.22410645800632423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0.62314864143560111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0.51866580501308157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8.7821315244293929E-2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X45"/>
  <sheetViews>
    <sheetView tabSelected="1" view="pageBreakPreview" topLeftCell="F10" zoomScale="80" zoomScaleNormal="100" zoomScaleSheetLayoutView="80" workbookViewId="0">
      <selection activeCell="A11" sqref="A11:P11"/>
    </sheetView>
  </sheetViews>
  <sheetFormatPr defaultRowHeight="12.75" x14ac:dyDescent="0.2"/>
  <cols>
    <col min="1" max="1" width="6.125" style="65" customWidth="1"/>
    <col min="2" max="2" width="6.75" style="96" customWidth="1"/>
    <col min="3" max="3" width="12.375" style="96" customWidth="1"/>
    <col min="4" max="4" width="19.5" style="65" customWidth="1"/>
    <col min="5" max="5" width="9.625" style="65" customWidth="1"/>
    <col min="6" max="6" width="7.375" style="65" customWidth="1"/>
    <col min="7" max="7" width="21.875" style="65" customWidth="1"/>
    <col min="8" max="8" width="9.875" style="65" customWidth="1"/>
    <col min="9" max="9" width="4" style="65" customWidth="1"/>
    <col min="10" max="10" width="9.75" style="65" customWidth="1"/>
    <col min="11" max="11" width="4" style="65" customWidth="1"/>
    <col min="12" max="12" width="11.875" style="65" customWidth="1"/>
    <col min="13" max="13" width="13.25" style="65" customWidth="1"/>
    <col min="14" max="14" width="9.25" style="65" customWidth="1"/>
    <col min="15" max="15" width="11.875" style="65" customWidth="1"/>
    <col min="16" max="16" width="12.875" style="65" customWidth="1"/>
    <col min="17" max="17" width="10.125" style="65" hidden="1" customWidth="1"/>
    <col min="18" max="18" width="0" style="65" hidden="1" customWidth="1"/>
    <col min="19" max="16384" width="9" style="65"/>
  </cols>
  <sheetData>
    <row r="1" spans="1:16" ht="19.5" customHeight="1" x14ac:dyDescent="0.2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19.5" customHeight="1" x14ac:dyDescent="0.2">
      <c r="A2" s="229" t="s">
        <v>60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9.5" customHeight="1" x14ac:dyDescent="0.2">
      <c r="A3" s="229" t="s">
        <v>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16" ht="19.5" customHeight="1" x14ac:dyDescent="0.2">
      <c r="A4" s="229" t="s">
        <v>54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1:16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s="67" customFormat="1" ht="28.5" x14ac:dyDescent="0.2">
      <c r="A6" s="230" t="s">
        <v>200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1:16" s="67" customFormat="1" ht="18" customHeight="1" x14ac:dyDescent="0.2">
      <c r="A7" s="228" t="s">
        <v>39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1:16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8" customHeight="1" thickTop="1" x14ac:dyDescent="0.2">
      <c r="A9" s="213" t="s">
        <v>40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5"/>
    </row>
    <row r="10" spans="1:16" ht="18" customHeight="1" x14ac:dyDescent="0.2">
      <c r="A10" s="216" t="s">
        <v>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8"/>
    </row>
    <row r="11" spans="1:16" ht="19.5" customHeight="1" x14ac:dyDescent="0.2">
      <c r="A11" s="216" t="s">
        <v>190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</row>
    <row r="12" spans="1:16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</row>
    <row r="13" spans="1:16" ht="15.75" x14ac:dyDescent="0.2">
      <c r="A13" s="146" t="s">
        <v>191</v>
      </c>
      <c r="B13" s="72"/>
      <c r="C13" s="97"/>
      <c r="D13" s="98"/>
      <c r="E13" s="73"/>
      <c r="F13" s="144"/>
      <c r="G13" s="147" t="s">
        <v>202</v>
      </c>
      <c r="H13" s="147"/>
      <c r="I13" s="147"/>
      <c r="J13" s="147"/>
      <c r="K13" s="147"/>
      <c r="L13" s="73"/>
      <c r="M13" s="73"/>
      <c r="N13" s="73"/>
      <c r="O13" s="74"/>
      <c r="P13" s="75" t="s">
        <v>204</v>
      </c>
    </row>
    <row r="14" spans="1:16" ht="15.75" x14ac:dyDescent="0.2">
      <c r="A14" s="76" t="s">
        <v>201</v>
      </c>
      <c r="B14" s="77"/>
      <c r="C14" s="99"/>
      <c r="D14" s="100"/>
      <c r="E14" s="78"/>
      <c r="F14" s="145"/>
      <c r="G14" s="148" t="s">
        <v>203</v>
      </c>
      <c r="H14" s="148"/>
      <c r="I14" s="148"/>
      <c r="J14" s="148"/>
      <c r="K14" s="148"/>
      <c r="L14" s="78"/>
      <c r="M14" s="78"/>
      <c r="N14" s="78"/>
      <c r="O14" s="79"/>
      <c r="P14" s="149" t="s">
        <v>205</v>
      </c>
    </row>
    <row r="15" spans="1:16" ht="15" x14ac:dyDescent="0.2">
      <c r="A15" s="219" t="s">
        <v>8</v>
      </c>
      <c r="B15" s="220"/>
      <c r="C15" s="220"/>
      <c r="D15" s="220"/>
      <c r="E15" s="220"/>
      <c r="F15" s="220"/>
      <c r="G15" s="221"/>
      <c r="H15" s="236" t="s">
        <v>9</v>
      </c>
      <c r="I15" s="220"/>
      <c r="J15" s="220"/>
      <c r="K15" s="220"/>
      <c r="L15" s="220"/>
      <c r="M15" s="220"/>
      <c r="N15" s="220"/>
      <c r="O15" s="220"/>
      <c r="P15" s="237"/>
    </row>
    <row r="16" spans="1:16" ht="15" x14ac:dyDescent="0.2">
      <c r="A16" s="80" t="s">
        <v>10</v>
      </c>
      <c r="B16" s="81"/>
      <c r="C16" s="81"/>
      <c r="D16" s="82"/>
      <c r="E16" s="83"/>
      <c r="F16" s="82"/>
      <c r="G16" s="84"/>
      <c r="H16" s="238" t="s">
        <v>11</v>
      </c>
      <c r="I16" s="239"/>
      <c r="J16" s="239"/>
      <c r="K16" s="239"/>
      <c r="L16" s="239"/>
      <c r="M16" s="239"/>
      <c r="N16" s="239"/>
      <c r="O16" s="239"/>
      <c r="P16" s="240"/>
    </row>
    <row r="17" spans="1:24" ht="15" x14ac:dyDescent="0.2">
      <c r="A17" s="80" t="s">
        <v>12</v>
      </c>
      <c r="B17" s="81"/>
      <c r="C17" s="81"/>
      <c r="D17" s="85"/>
      <c r="E17" s="83"/>
      <c r="F17" s="82"/>
      <c r="G17" s="150" t="s">
        <v>58</v>
      </c>
      <c r="H17" s="238" t="s">
        <v>188</v>
      </c>
      <c r="I17" s="239"/>
      <c r="J17" s="239"/>
      <c r="K17" s="239"/>
      <c r="L17" s="239"/>
      <c r="M17" s="239"/>
      <c r="N17" s="239"/>
      <c r="O17" s="239"/>
      <c r="P17" s="240"/>
    </row>
    <row r="18" spans="1:24" ht="15" x14ac:dyDescent="0.2">
      <c r="A18" s="80" t="s">
        <v>14</v>
      </c>
      <c r="B18" s="81"/>
      <c r="C18" s="81"/>
      <c r="D18" s="85"/>
      <c r="E18" s="83"/>
      <c r="F18" s="82"/>
      <c r="G18" s="150" t="s">
        <v>31</v>
      </c>
      <c r="H18" s="238" t="s">
        <v>189</v>
      </c>
      <c r="I18" s="239"/>
      <c r="J18" s="239"/>
      <c r="K18" s="239"/>
      <c r="L18" s="239"/>
      <c r="M18" s="239"/>
      <c r="N18" s="239"/>
      <c r="O18" s="239"/>
      <c r="P18" s="240"/>
    </row>
    <row r="19" spans="1:24" ht="15.75" thickBot="1" x14ac:dyDescent="0.25">
      <c r="A19" s="80" t="s">
        <v>16</v>
      </c>
      <c r="B19" s="86"/>
      <c r="C19" s="86"/>
      <c r="D19" s="87"/>
      <c r="E19" s="87"/>
      <c r="F19" s="87"/>
      <c r="G19" s="151" t="s">
        <v>192</v>
      </c>
      <c r="H19" s="241" t="s">
        <v>187</v>
      </c>
      <c r="I19" s="242"/>
      <c r="J19" s="242"/>
      <c r="K19" s="242"/>
      <c r="L19" s="242"/>
      <c r="M19" s="242"/>
      <c r="N19" s="172">
        <v>20</v>
      </c>
      <c r="O19" s="173"/>
      <c r="P19" s="174" t="s">
        <v>224</v>
      </c>
    </row>
    <row r="20" spans="1:24" ht="6.75" customHeight="1" thickTop="1" thickBot="1" x14ac:dyDescent="0.25">
      <c r="A20" s="88"/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</row>
    <row r="21" spans="1:24" s="92" customFormat="1" ht="21" customHeight="1" thickTop="1" x14ac:dyDescent="0.2">
      <c r="A21" s="222" t="s">
        <v>41</v>
      </c>
      <c r="B21" s="224" t="s">
        <v>19</v>
      </c>
      <c r="C21" s="224" t="s">
        <v>42</v>
      </c>
      <c r="D21" s="224" t="s">
        <v>20</v>
      </c>
      <c r="E21" s="224" t="s">
        <v>43</v>
      </c>
      <c r="F21" s="224" t="s">
        <v>44</v>
      </c>
      <c r="G21" s="224" t="s">
        <v>22</v>
      </c>
      <c r="H21" s="231" t="s">
        <v>206</v>
      </c>
      <c r="I21" s="232"/>
      <c r="J21" s="232"/>
      <c r="K21" s="233"/>
      <c r="L21" s="224" t="s">
        <v>45</v>
      </c>
      <c r="M21" s="224" t="s">
        <v>46</v>
      </c>
      <c r="N21" s="224" t="s">
        <v>47</v>
      </c>
      <c r="O21" s="211" t="s">
        <v>48</v>
      </c>
      <c r="P21" s="226" t="s">
        <v>23</v>
      </c>
      <c r="Q21" s="209" t="s">
        <v>56</v>
      </c>
      <c r="R21" s="210" t="s">
        <v>57</v>
      </c>
    </row>
    <row r="22" spans="1:24" s="92" customFormat="1" ht="13.5" customHeight="1" x14ac:dyDescent="0.2">
      <c r="A22" s="223"/>
      <c r="B22" s="225"/>
      <c r="C22" s="225"/>
      <c r="D22" s="225"/>
      <c r="E22" s="225"/>
      <c r="F22" s="225"/>
      <c r="G22" s="225"/>
      <c r="H22" s="234" t="s">
        <v>207</v>
      </c>
      <c r="I22" s="235"/>
      <c r="J22" s="234" t="s">
        <v>208</v>
      </c>
      <c r="K22" s="235"/>
      <c r="L22" s="225"/>
      <c r="M22" s="225"/>
      <c r="N22" s="225"/>
      <c r="O22" s="212"/>
      <c r="P22" s="227"/>
      <c r="Q22" s="209"/>
      <c r="R22" s="210"/>
    </row>
    <row r="23" spans="1:24" s="93" customFormat="1" ht="16.5" customHeight="1" x14ac:dyDescent="0.2">
      <c r="A23" s="159">
        <v>1</v>
      </c>
      <c r="B23" s="152" t="s">
        <v>220</v>
      </c>
      <c r="C23" s="152" t="s">
        <v>209</v>
      </c>
      <c r="D23" s="104" t="s">
        <v>210</v>
      </c>
      <c r="E23" s="105" t="s">
        <v>211</v>
      </c>
      <c r="F23" s="94" t="s">
        <v>61</v>
      </c>
      <c r="G23" s="134" t="s">
        <v>139</v>
      </c>
      <c r="H23" s="165">
        <v>1.0377314814814815E-2</v>
      </c>
      <c r="I23" s="134">
        <v>1</v>
      </c>
      <c r="J23" s="165">
        <v>1.0958680555555557E-2</v>
      </c>
      <c r="K23" s="134">
        <v>1</v>
      </c>
      <c r="L23" s="165">
        <f>SUM(H23,J23)</f>
        <v>2.133599537037037E-2</v>
      </c>
      <c r="M23" s="165"/>
      <c r="N23" s="143">
        <f>IFERROR($N$19*3600/(HOUR(L23)*3600+MINUTE(L23)*60+SECOND(L23)),"")</f>
        <v>39.066739012479651</v>
      </c>
      <c r="O23" s="95"/>
      <c r="P23" s="160"/>
      <c r="Q23" s="103">
        <v>0.52470358796296301</v>
      </c>
      <c r="R23" s="101">
        <v>0.51249999999999596</v>
      </c>
      <c r="S23" s="65"/>
      <c r="T23" s="65"/>
      <c r="U23" s="65"/>
      <c r="V23" s="65"/>
      <c r="W23" s="65"/>
      <c r="X23" s="65"/>
    </row>
    <row r="24" spans="1:24" s="93" customFormat="1" ht="16.5" customHeight="1" x14ac:dyDescent="0.2">
      <c r="A24" s="159">
        <v>2</v>
      </c>
      <c r="B24" s="152" t="s">
        <v>221</v>
      </c>
      <c r="C24" s="152" t="s">
        <v>212</v>
      </c>
      <c r="D24" s="104" t="s">
        <v>193</v>
      </c>
      <c r="E24" s="105" t="s">
        <v>194</v>
      </c>
      <c r="F24" s="94" t="s">
        <v>186</v>
      </c>
      <c r="G24" s="134" t="s">
        <v>195</v>
      </c>
      <c r="H24" s="165">
        <v>1.0499305555555555E-2</v>
      </c>
      <c r="I24" s="134">
        <v>2</v>
      </c>
      <c r="J24" s="165">
        <v>1.1235069444444445E-2</v>
      </c>
      <c r="K24" s="134">
        <v>2</v>
      </c>
      <c r="L24" s="165">
        <f t="shared" ref="L24:L26" si="0">SUM(H24,J24)</f>
        <v>2.1734375E-2</v>
      </c>
      <c r="M24" s="165">
        <f t="shared" ref="M24:M26" si="1">L24-$L$23</f>
        <v>3.9837962962963047E-4</v>
      </c>
      <c r="N24" s="143">
        <f>IFERROR($N$19*3600/(HOUR(L24)*3600+MINUTE(L24)*60+SECOND(L24)),"")</f>
        <v>38.338658146964853</v>
      </c>
      <c r="O24" s="95"/>
      <c r="P24" s="160"/>
      <c r="Q24" s="103">
        <v>0.5149914351851852</v>
      </c>
      <c r="R24" s="101">
        <v>0.50277777777777399</v>
      </c>
      <c r="S24" s="65"/>
      <c r="T24" s="65"/>
      <c r="U24" s="65"/>
      <c r="V24" s="65"/>
      <c r="W24" s="65"/>
      <c r="X24" s="65"/>
    </row>
    <row r="25" spans="1:24" s="93" customFormat="1" ht="16.5" customHeight="1" x14ac:dyDescent="0.2">
      <c r="A25" s="159">
        <v>3</v>
      </c>
      <c r="B25" s="152" t="s">
        <v>222</v>
      </c>
      <c r="C25" s="152" t="s">
        <v>213</v>
      </c>
      <c r="D25" s="104" t="s">
        <v>214</v>
      </c>
      <c r="E25" s="105" t="s">
        <v>215</v>
      </c>
      <c r="F25" s="106" t="s">
        <v>61</v>
      </c>
      <c r="G25" s="134" t="s">
        <v>34</v>
      </c>
      <c r="H25" s="165">
        <v>1.1818171296296295E-2</v>
      </c>
      <c r="I25" s="134">
        <v>3</v>
      </c>
      <c r="J25" s="165">
        <v>1.2523495370370371E-2</v>
      </c>
      <c r="K25" s="134">
        <v>3</v>
      </c>
      <c r="L25" s="165">
        <f t="shared" si="0"/>
        <v>2.4341666666666664E-2</v>
      </c>
      <c r="M25" s="165">
        <f t="shared" si="1"/>
        <v>3.0056712962962945E-3</v>
      </c>
      <c r="N25" s="143">
        <f>IFERROR($N$19*3600/(HOUR(L25)*3600+MINUTE(L25)*60+SECOND(L25)),"")</f>
        <v>34.236804564907274</v>
      </c>
      <c r="O25" s="95"/>
      <c r="P25" s="161"/>
      <c r="Q25" s="102">
        <v>0.47557743055555557</v>
      </c>
      <c r="R25" s="101">
        <v>0.46319444444444402</v>
      </c>
    </row>
    <row r="26" spans="1:24" s="93" customFormat="1" ht="16.5" customHeight="1" thickBot="1" x14ac:dyDescent="0.25">
      <c r="A26" s="175">
        <v>4</v>
      </c>
      <c r="B26" s="176" t="s">
        <v>223</v>
      </c>
      <c r="C26" s="176" t="s">
        <v>216</v>
      </c>
      <c r="D26" s="177" t="s">
        <v>217</v>
      </c>
      <c r="E26" s="178" t="s">
        <v>218</v>
      </c>
      <c r="F26" s="179" t="s">
        <v>170</v>
      </c>
      <c r="G26" s="180" t="s">
        <v>219</v>
      </c>
      <c r="H26" s="181">
        <v>1.2174421296296298E-2</v>
      </c>
      <c r="I26" s="180">
        <v>4</v>
      </c>
      <c r="J26" s="181">
        <v>1.3364351851851851E-2</v>
      </c>
      <c r="K26" s="180">
        <v>4</v>
      </c>
      <c r="L26" s="181">
        <f t="shared" si="0"/>
        <v>2.5538773148148147E-2</v>
      </c>
      <c r="M26" s="181">
        <f t="shared" si="1"/>
        <v>4.2027777777777775E-3</v>
      </c>
      <c r="N26" s="182">
        <f>IFERROR($N$19*3600/(HOUR(L26)*3600+MINUTE(L26)*60+SECOND(L26)),"")</f>
        <v>32.62347077480743</v>
      </c>
      <c r="O26" s="183"/>
      <c r="P26" s="184"/>
      <c r="Q26" s="103">
        <v>0.50898958333333333</v>
      </c>
      <c r="R26" s="101">
        <v>0.49652777777777501</v>
      </c>
      <c r="S26" s="65"/>
      <c r="T26" s="65"/>
      <c r="U26" s="65"/>
      <c r="V26" s="65"/>
      <c r="W26" s="65"/>
      <c r="X26" s="65"/>
    </row>
    <row r="27" spans="1:24" ht="6.75" customHeight="1" thickTop="1" thickBot="1" x14ac:dyDescent="0.25">
      <c r="A27" s="153"/>
      <c r="B27" s="154"/>
      <c r="C27" s="154"/>
      <c r="D27" s="155"/>
      <c r="E27" s="156"/>
      <c r="F27" s="107"/>
      <c r="G27" s="157"/>
      <c r="H27" s="157"/>
      <c r="I27" s="157"/>
      <c r="J27" s="157"/>
      <c r="K27" s="157"/>
      <c r="L27" s="158"/>
      <c r="M27" s="158"/>
      <c r="N27" s="158"/>
      <c r="O27" s="158"/>
      <c r="P27" s="158"/>
    </row>
    <row r="28" spans="1:24" ht="15.75" thickTop="1" x14ac:dyDescent="0.2">
      <c r="A28" s="243" t="s">
        <v>49</v>
      </c>
      <c r="B28" s="244"/>
      <c r="C28" s="244"/>
      <c r="D28" s="244"/>
      <c r="E28" s="244"/>
      <c r="F28" s="244"/>
      <c r="G28" s="244" t="s">
        <v>50</v>
      </c>
      <c r="H28" s="244"/>
      <c r="I28" s="244"/>
      <c r="J28" s="244"/>
      <c r="K28" s="244"/>
      <c r="L28" s="244"/>
      <c r="M28" s="244"/>
      <c r="N28" s="244"/>
      <c r="O28" s="244"/>
      <c r="P28" s="245"/>
    </row>
    <row r="29" spans="1:24" x14ac:dyDescent="0.2">
      <c r="A29" s="163" t="s">
        <v>196</v>
      </c>
      <c r="B29" s="109"/>
      <c r="C29" s="110"/>
      <c r="D29" s="109"/>
      <c r="E29" s="111"/>
      <c r="F29" s="112"/>
      <c r="G29" s="113" t="s">
        <v>176</v>
      </c>
      <c r="H29" s="162">
        <v>4</v>
      </c>
      <c r="I29" s="166"/>
      <c r="J29" s="167"/>
      <c r="K29" s="167"/>
      <c r="L29" s="187"/>
      <c r="M29" s="185"/>
      <c r="N29" s="115"/>
      <c r="O29" s="135" t="s">
        <v>184</v>
      </c>
      <c r="P29" s="117">
        <f>COUNTIF(F23:F26,"ЗМС")</f>
        <v>0</v>
      </c>
    </row>
    <row r="30" spans="1:24" x14ac:dyDescent="0.2">
      <c r="A30" s="163" t="s">
        <v>197</v>
      </c>
      <c r="B30" s="109"/>
      <c r="C30" s="118"/>
      <c r="D30" s="109"/>
      <c r="E30" s="119"/>
      <c r="F30" s="120"/>
      <c r="G30" s="121" t="s">
        <v>177</v>
      </c>
      <c r="H30" s="114">
        <f>H31+H36</f>
        <v>4</v>
      </c>
      <c r="I30" s="168"/>
      <c r="J30" s="169"/>
      <c r="K30" s="169"/>
      <c r="M30" s="139"/>
      <c r="N30" s="122"/>
      <c r="O30" s="135" t="s">
        <v>185</v>
      </c>
      <c r="P30" s="117">
        <f>COUNTIF(F23:F26,"МСМК")</f>
        <v>0</v>
      </c>
    </row>
    <row r="31" spans="1:24" x14ac:dyDescent="0.2">
      <c r="A31" s="163" t="s">
        <v>198</v>
      </c>
      <c r="B31" s="109"/>
      <c r="C31" s="123"/>
      <c r="D31" s="109"/>
      <c r="E31" s="119"/>
      <c r="F31" s="120"/>
      <c r="G31" s="121" t="s">
        <v>178</v>
      </c>
      <c r="H31" s="114">
        <f>H32+H33+H34+H35</f>
        <v>4</v>
      </c>
      <c r="I31" s="168"/>
      <c r="J31" s="169"/>
      <c r="K31" s="169"/>
      <c r="M31" s="139"/>
      <c r="N31" s="122"/>
      <c r="O31" s="135" t="s">
        <v>186</v>
      </c>
      <c r="P31" s="117">
        <f>COUNTIF(F23:F26,"МС")</f>
        <v>1</v>
      </c>
    </row>
    <row r="32" spans="1:24" x14ac:dyDescent="0.2">
      <c r="A32" s="163" t="s">
        <v>199</v>
      </c>
      <c r="B32" s="109"/>
      <c r="C32" s="123"/>
      <c r="D32" s="109"/>
      <c r="E32" s="119"/>
      <c r="F32" s="120"/>
      <c r="G32" s="121" t="s">
        <v>179</v>
      </c>
      <c r="H32" s="114">
        <f>COUNT(A23:A134)</f>
        <v>4</v>
      </c>
      <c r="I32" s="168"/>
      <c r="J32" s="169"/>
      <c r="K32" s="169"/>
      <c r="M32" s="139"/>
      <c r="N32" s="122"/>
      <c r="O32" s="116" t="s">
        <v>61</v>
      </c>
      <c r="P32" s="117">
        <f>COUNTIF(F23:F26,"КМС")</f>
        <v>2</v>
      </c>
    </row>
    <row r="33" spans="1:16" x14ac:dyDescent="0.2">
      <c r="A33" s="108"/>
      <c r="B33" s="109"/>
      <c r="C33" s="123"/>
      <c r="D33" s="109"/>
      <c r="E33" s="119"/>
      <c r="F33" s="120"/>
      <c r="G33" s="121" t="s">
        <v>180</v>
      </c>
      <c r="H33" s="114">
        <f>COUNTIF(A23:A133,"ЛИМ")</f>
        <v>0</v>
      </c>
      <c r="I33" s="168"/>
      <c r="J33" s="169"/>
      <c r="K33" s="169"/>
      <c r="M33" s="139"/>
      <c r="N33" s="122"/>
      <c r="O33" s="116" t="s">
        <v>170</v>
      </c>
      <c r="P33" s="117">
        <f>COUNTIF(F23:F26,"1 СР")</f>
        <v>1</v>
      </c>
    </row>
    <row r="34" spans="1:16" x14ac:dyDescent="0.2">
      <c r="A34" s="108"/>
      <c r="B34" s="109"/>
      <c r="C34" s="109"/>
      <c r="D34" s="109"/>
      <c r="E34" s="119"/>
      <c r="F34" s="120"/>
      <c r="G34" s="121" t="s">
        <v>181</v>
      </c>
      <c r="H34" s="114">
        <f>COUNTIF(A23:A133,"НФ")</f>
        <v>0</v>
      </c>
      <c r="I34" s="168"/>
      <c r="J34" s="169"/>
      <c r="K34" s="169"/>
      <c r="M34" s="139"/>
      <c r="N34" s="122"/>
      <c r="O34" s="116" t="s">
        <v>169</v>
      </c>
      <c r="P34" s="117">
        <f>COUNTIF(F23:F26,"2 СР")</f>
        <v>0</v>
      </c>
    </row>
    <row r="35" spans="1:16" x14ac:dyDescent="0.2">
      <c r="A35" s="108"/>
      <c r="B35" s="109"/>
      <c r="C35" s="109"/>
      <c r="D35" s="109"/>
      <c r="E35" s="119"/>
      <c r="F35" s="120"/>
      <c r="G35" s="121" t="s">
        <v>182</v>
      </c>
      <c r="H35" s="114">
        <f>COUNTIF(A23:A133,"ДСКВ")</f>
        <v>0</v>
      </c>
      <c r="I35" s="168"/>
      <c r="J35" s="169"/>
      <c r="K35" s="169"/>
      <c r="M35" s="139"/>
      <c r="N35" s="122"/>
      <c r="O35" s="116" t="s">
        <v>168</v>
      </c>
      <c r="P35" s="117">
        <f>COUNTIF(F23:F27,"3 СР")</f>
        <v>0</v>
      </c>
    </row>
    <row r="36" spans="1:16" x14ac:dyDescent="0.2">
      <c r="A36" s="108"/>
      <c r="B36" s="109"/>
      <c r="C36" s="109"/>
      <c r="D36" s="109"/>
      <c r="E36" s="124"/>
      <c r="F36" s="125"/>
      <c r="G36" s="121" t="s">
        <v>183</v>
      </c>
      <c r="H36" s="114">
        <f>COUNTIF(A23:A133,"НС")</f>
        <v>0</v>
      </c>
      <c r="I36" s="170"/>
      <c r="J36" s="171"/>
      <c r="K36" s="171"/>
      <c r="L36" s="188"/>
      <c r="M36" s="186"/>
      <c r="N36" s="126"/>
      <c r="O36" s="135"/>
      <c r="P36" s="136"/>
    </row>
    <row r="37" spans="1:16" ht="8.25" customHeight="1" x14ac:dyDescent="0.2">
      <c r="A37" s="108"/>
      <c r="B37" s="127"/>
      <c r="C37" s="127"/>
      <c r="D37" s="109"/>
      <c r="E37" s="128"/>
      <c r="F37" s="137"/>
      <c r="G37" s="137"/>
      <c r="H37" s="137"/>
      <c r="I37" s="137"/>
      <c r="J37" s="137"/>
      <c r="K37" s="137"/>
      <c r="L37" s="138"/>
      <c r="M37" s="139"/>
      <c r="N37" s="140"/>
      <c r="O37" s="137"/>
      <c r="P37" s="129"/>
    </row>
    <row r="38" spans="1:16" ht="15.75" x14ac:dyDescent="0.2">
      <c r="A38" s="246" t="s">
        <v>51</v>
      </c>
      <c r="B38" s="247"/>
      <c r="C38" s="247"/>
      <c r="D38" s="247"/>
      <c r="E38" s="247"/>
      <c r="F38" s="130"/>
      <c r="G38" s="247" t="s">
        <v>52</v>
      </c>
      <c r="H38" s="247"/>
      <c r="I38" s="247"/>
      <c r="J38" s="247"/>
      <c r="K38" s="247"/>
      <c r="L38" s="247"/>
      <c r="M38" s="247" t="s">
        <v>53</v>
      </c>
      <c r="N38" s="247"/>
      <c r="O38" s="247"/>
      <c r="P38" s="248"/>
    </row>
    <row r="39" spans="1:16" x14ac:dyDescent="0.2">
      <c r="A39" s="252"/>
      <c r="B39" s="253"/>
      <c r="C39" s="253"/>
      <c r="D39" s="253"/>
      <c r="E39" s="253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5"/>
    </row>
    <row r="40" spans="1:16" x14ac:dyDescent="0.2">
      <c r="A40" s="131"/>
      <c r="B40" s="141"/>
      <c r="C40" s="141"/>
      <c r="D40" s="141"/>
      <c r="E40" s="142"/>
      <c r="F40" s="141"/>
      <c r="G40" s="141"/>
      <c r="H40" s="164"/>
      <c r="I40" s="164"/>
      <c r="J40" s="164"/>
      <c r="K40" s="164"/>
      <c r="L40" s="138"/>
      <c r="M40" s="138"/>
      <c r="N40" s="141"/>
      <c r="O40" s="141"/>
      <c r="P40" s="132"/>
    </row>
    <row r="41" spans="1:16" x14ac:dyDescent="0.2">
      <c r="A41" s="131"/>
      <c r="B41" s="141"/>
      <c r="C41" s="141"/>
      <c r="D41" s="141"/>
      <c r="E41" s="142"/>
      <c r="F41" s="141"/>
      <c r="G41" s="141"/>
      <c r="H41" s="164"/>
      <c r="I41" s="164"/>
      <c r="J41" s="164"/>
      <c r="K41" s="164"/>
      <c r="L41" s="138"/>
      <c r="M41" s="138"/>
      <c r="N41" s="141"/>
      <c r="O41" s="141"/>
      <c r="P41" s="132"/>
    </row>
    <row r="42" spans="1:16" x14ac:dyDescent="0.2">
      <c r="A42" s="252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6"/>
    </row>
    <row r="43" spans="1:16" x14ac:dyDescent="0.2">
      <c r="A43" s="252"/>
      <c r="B43" s="253"/>
      <c r="C43" s="253"/>
      <c r="D43" s="253"/>
      <c r="E43" s="253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8"/>
    </row>
    <row r="44" spans="1:16" ht="16.5" thickBot="1" x14ac:dyDescent="0.25">
      <c r="A44" s="249"/>
      <c r="B44" s="250"/>
      <c r="C44" s="250"/>
      <c r="D44" s="250"/>
      <c r="E44" s="250"/>
      <c r="F44" s="133"/>
      <c r="G44" s="250" t="str">
        <f>G17</f>
        <v>Лелюк А.Ф. (ВК, г. Майкоп)</v>
      </c>
      <c r="H44" s="250"/>
      <c r="I44" s="250"/>
      <c r="J44" s="250"/>
      <c r="K44" s="250"/>
      <c r="L44" s="250"/>
      <c r="M44" s="250" t="str">
        <f>G18</f>
        <v>Воронов А.М. (1К, г. Майкоп)</v>
      </c>
      <c r="N44" s="250"/>
      <c r="O44" s="250"/>
      <c r="P44" s="251"/>
    </row>
    <row r="45" spans="1:16" ht="13.5" thickTop="1" x14ac:dyDescent="0.2"/>
  </sheetData>
  <sortState ref="A23:U120">
    <sortCondition ref="A23:A120"/>
  </sortState>
  <mergeCells count="46">
    <mergeCell ref="A44:E44"/>
    <mergeCell ref="G44:L44"/>
    <mergeCell ref="M44:P44"/>
    <mergeCell ref="A39:E39"/>
    <mergeCell ref="F39:P39"/>
    <mergeCell ref="A42:E42"/>
    <mergeCell ref="F42:P42"/>
    <mergeCell ref="A43:E43"/>
    <mergeCell ref="F43:P43"/>
    <mergeCell ref="A28:F28"/>
    <mergeCell ref="G28:P28"/>
    <mergeCell ref="A38:E38"/>
    <mergeCell ref="G38:L38"/>
    <mergeCell ref="M38:P38"/>
    <mergeCell ref="M21:M22"/>
    <mergeCell ref="N21:N22"/>
    <mergeCell ref="A7:P7"/>
    <mergeCell ref="A1:P1"/>
    <mergeCell ref="A2:P2"/>
    <mergeCell ref="A3:P3"/>
    <mergeCell ref="A4:P4"/>
    <mergeCell ref="A6:P6"/>
    <mergeCell ref="H21:K21"/>
    <mergeCell ref="H22:I22"/>
    <mergeCell ref="J22:K22"/>
    <mergeCell ref="H15:P15"/>
    <mergeCell ref="H16:P16"/>
    <mergeCell ref="H17:P17"/>
    <mergeCell ref="H18:P18"/>
    <mergeCell ref="H19:M19"/>
    <mergeCell ref="Q21:Q22"/>
    <mergeCell ref="R21:R22"/>
    <mergeCell ref="O21:O22"/>
    <mergeCell ref="A9:P9"/>
    <mergeCell ref="A10:P10"/>
    <mergeCell ref="A11:P11"/>
    <mergeCell ref="A15:G15"/>
    <mergeCell ref="A21:A22"/>
    <mergeCell ref="B21:B22"/>
    <mergeCell ref="C21:C22"/>
    <mergeCell ref="D21:D22"/>
    <mergeCell ref="E21:E22"/>
    <mergeCell ref="P21:P22"/>
    <mergeCell ref="F21:F22"/>
    <mergeCell ref="G21:G22"/>
    <mergeCell ref="L21:L22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54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индивидуальная гонка</vt:lpstr>
      <vt:lpstr>'индивидуальная гонка'!Заголовки_для_печати</vt:lpstr>
      <vt:lpstr>'Стартовый протокол'!Заголовки_для_печати</vt:lpstr>
      <vt:lpstr>'индивидуальная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2021-09-03T13:40:58Z</dcterms:modified>
</cp:coreProperties>
</file>