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1000 м ю 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'1000 м ю 15-16'!$B$23:$N$52</definedName>
    <definedName name="A">#REF!</definedName>
    <definedName name="_xlnm.Print_Area" localSheetId="0">'1000 м ю 15-16'!$A$1:$S$69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E24"/>
  <c r="D24"/>
  <c r="C24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O68" l="1"/>
  <c r="H68"/>
  <c r="E68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</calcChain>
</file>

<file path=xl/sharedStrings.xml><?xml version="1.0" encoding="utf-8"?>
<sst xmlns="http://schemas.openxmlformats.org/spreadsheetml/2006/main" count="93" uniqueCount="62">
  <si>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</si>
  <si>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</si>
  <si>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</si>
  <si>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</si>
  <si>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</si>
  <si>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гит с места 1000 м</t>
  </si>
  <si>
    <t>№ ВРВС: 0080281811А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</si>
  <si>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</si>
  <si>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</si>
  <si>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</si>
  <si>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</si>
  <si>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</si>
  <si>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</si>
  <si>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</si>
  <si>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</si>
  <si>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</si>
  <si>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0,250/4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</si>
  <si>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</si>
  <si>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</si>
  <si>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</si>
  <si>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</si>
  <si>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</si>
  <si>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</si>
  <si>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</si>
  <si>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</si>
  <si>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</si>
  <si>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</si>
  <si>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</si>
  <si>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</si>
  <si>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0-250м</t>
  </si>
  <si>
    <t>250-500 м</t>
  </si>
  <si>
    <t>500-750 м</t>
  </si>
  <si>
    <t>750-1000 м</t>
  </si>
  <si>
    <t>КМС</t>
  </si>
  <si>
    <t>1 СР</t>
  </si>
  <si>
    <t>2 СР</t>
  </si>
  <si>
    <t>3 СР</t>
  </si>
  <si>
    <t>ПОГОДНЫЕ УСЛОВИЯ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</si>
  <si>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</si>
  <si>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</si>
  <si>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</si>
  <si>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</si>
  <si>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</si>
  <si>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</si>
  <si>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</si>
  <si>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</si>
  <si>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</si>
  <si>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</si>
  <si>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</si>
  <si>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</si>
  <si>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ГЛАВНЫЙ СУДЬЯ</t>
  </si>
  <si>
    <t>ГЛАВНЫЙ СЕКРЕТАРЬ</t>
  </si>
  <si>
    <t>СУДЬЯ НА ФИНИШЕ</t>
  </si>
  <si>
    <t>МУЖЧИНЫ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</si>
  <si>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</si>
  <si>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28 Января 2025 года</t>
    </r>
  </si>
  <si>
    <t>ТЕХНИЧЕСКИЙ ДЕЛЕГАТ ФВСР: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</si>
  <si>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</si>
  <si>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</si>
  <si>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</si>
  <si>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№ ЕКП 2025: 2008780020031815</t>
  </si>
  <si>
    <t>ЧЕМПИОНАТ РОССИИ</t>
  </si>
</sst>
</file>

<file path=xl/styles.xml><?xml version="1.0" encoding="utf-8"?>
<styleSheet xmlns="http://schemas.openxmlformats.org/spreadsheetml/2006/main">
  <numFmts count="6">
    <numFmt numFmtId="164" formatCode="h:mm:ss.00"/>
    <numFmt numFmtId="165" formatCode="0.0"/>
    <numFmt numFmtId="166" formatCode="\(0\)"/>
    <numFmt numFmtId="168" formatCode="0.000"/>
    <numFmt numFmtId="169" formatCode="_-* #,##0.00_р_._-;\-* #,##0.00_р_._-;_-* &quot;-&quot;??_р_._-;_-@_-"/>
    <numFmt numFmtId="170" formatCode="mm:ss.000"/>
  </numFmts>
  <fonts count="26">
    <font>
      <sz val="10"/>
      <name val="Arial"/>
      <family val="2"/>
      <charset val="204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2"/>
      <name val="Calibri Light"/>
      <family val="2"/>
      <charset val="204"/>
      <scheme val="major"/>
    </font>
    <font>
      <b/>
      <sz val="10"/>
      <color theme="1"/>
      <name val="Calibri"/>
      <family val="2"/>
      <charset val="204"/>
      <scheme val="minor"/>
    </font>
    <font>
      <sz val="14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sz val="9"/>
      <color theme="1"/>
      <name val="Arial"/>
      <family val="2"/>
      <charset val="204"/>
    </font>
    <font>
      <b/>
      <sz val="9"/>
      <name val="Calibri Light"/>
      <family val="1"/>
      <charset val="204"/>
      <scheme val="major"/>
    </font>
    <font>
      <sz val="9"/>
      <color theme="1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1" fillId="0" borderId="0"/>
    <xf numFmtId="169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/>
    <xf numFmtId="164" fontId="8" fillId="2" borderId="11" xfId="1" applyNumberFormat="1" applyFont="1" applyFill="1" applyBorder="1" applyAlignment="1">
      <alignment horizontal="center"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64" fontId="8" fillId="2" borderId="8" xfId="1" applyNumberFormat="1" applyFont="1" applyFill="1" applyBorder="1" applyAlignment="1">
      <alignment horizontal="center"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5" fontId="12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14" fontId="3" fillId="0" borderId="19" xfId="1" applyNumberFormat="1" applyFont="1" applyBorder="1" applyAlignment="1">
      <alignment vertical="center"/>
    </xf>
    <xf numFmtId="164" fontId="3" fillId="0" borderId="19" xfId="1" applyNumberFormat="1" applyFont="1" applyBorder="1" applyAlignment="1">
      <alignment horizontal="center" vertical="center"/>
    </xf>
    <xf numFmtId="2" fontId="3" fillId="0" borderId="19" xfId="1" applyNumberFormat="1" applyFont="1" applyBorder="1" applyAlignment="1">
      <alignment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 wrapText="1"/>
    </xf>
    <xf numFmtId="14" fontId="10" fillId="0" borderId="27" xfId="2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164" fontId="10" fillId="0" borderId="27" xfId="2" applyNumberFormat="1" applyFont="1" applyFill="1" applyBorder="1" applyAlignment="1">
      <alignment horizontal="center" vertical="center" wrapText="1"/>
    </xf>
    <xf numFmtId="2" fontId="10" fillId="0" borderId="28" xfId="2" applyNumberFormat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166" fontId="16" fillId="0" borderId="27" xfId="0" applyNumberFormat="1" applyFont="1" applyBorder="1" applyAlignment="1">
      <alignment horizontal="center" vertical="center" shrinkToFit="1"/>
    </xf>
    <xf numFmtId="2" fontId="16" fillId="0" borderId="27" xfId="0" applyNumberFormat="1" applyFont="1" applyFill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1" fillId="0" borderId="27" xfId="1" applyBorder="1"/>
    <xf numFmtId="49" fontId="3" fillId="0" borderId="27" xfId="1" applyNumberFormat="1" applyFont="1" applyBorder="1" applyAlignment="1">
      <alignment vertical="center"/>
    </xf>
    <xf numFmtId="2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164" fontId="3" fillId="0" borderId="27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164" fontId="10" fillId="3" borderId="21" xfId="2" applyNumberFormat="1" applyFont="1" applyFill="1" applyBorder="1" applyAlignment="1">
      <alignment horizontal="center" vertical="center" wrapText="1"/>
    </xf>
    <xf numFmtId="164" fontId="10" fillId="3" borderId="27" xfId="2" applyNumberFormat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14" fontId="10" fillId="3" borderId="21" xfId="2" applyNumberFormat="1" applyFont="1" applyFill="1" applyBorder="1" applyAlignment="1">
      <alignment horizontal="center" vertical="center" wrapText="1"/>
    </xf>
    <xf numFmtId="14" fontId="10" fillId="3" borderId="27" xfId="2" applyNumberFormat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2" fontId="10" fillId="3" borderId="21" xfId="2" applyNumberFormat="1" applyFont="1" applyFill="1" applyBorder="1" applyAlignment="1">
      <alignment horizontal="center" vertical="center" wrapText="1"/>
    </xf>
    <xf numFmtId="2" fontId="10" fillId="3" borderId="28" xfId="2" applyNumberFormat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3" borderId="8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7" fillId="0" borderId="10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3" fillId="0" borderId="11" xfId="3" applyFont="1" applyBorder="1"/>
    <xf numFmtId="0" fontId="8" fillId="0" borderId="11" xfId="3" applyFont="1" applyBorder="1" applyAlignment="1">
      <alignment vertical="center"/>
    </xf>
    <xf numFmtId="0" fontId="8" fillId="0" borderId="7" xfId="3" applyFont="1" applyFill="1" applyBorder="1" applyAlignment="1">
      <alignment horizontal="left" vertical="center"/>
    </xf>
    <xf numFmtId="0" fontId="8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8" fillId="0" borderId="8" xfId="3" applyFont="1" applyBorder="1" applyAlignment="1">
      <alignment vertical="center"/>
    </xf>
    <xf numFmtId="0" fontId="7" fillId="3" borderId="10" xfId="3" applyFont="1" applyFill="1" applyBorder="1" applyAlignment="1">
      <alignment horizontal="left" vertical="center"/>
    </xf>
    <xf numFmtId="0" fontId="7" fillId="3" borderId="11" xfId="3" applyFont="1" applyFill="1" applyBorder="1" applyAlignment="1">
      <alignment horizontal="left" vertical="center"/>
    </xf>
    <xf numFmtId="0" fontId="7" fillId="3" borderId="33" xfId="3" applyFont="1" applyFill="1" applyBorder="1" applyAlignment="1">
      <alignment horizontal="left" vertical="center"/>
    </xf>
    <xf numFmtId="0" fontId="7" fillId="0" borderId="30" xfId="3" applyFont="1" applyFill="1" applyBorder="1" applyAlignment="1">
      <alignment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vertical="center"/>
    </xf>
    <xf numFmtId="0" fontId="8" fillId="0" borderId="23" xfId="3" applyFont="1" applyFill="1" applyBorder="1" applyAlignment="1">
      <alignment vertical="center"/>
    </xf>
    <xf numFmtId="0" fontId="8" fillId="0" borderId="23" xfId="3" applyFont="1" applyFill="1" applyBorder="1" applyAlignment="1">
      <alignment horizontal="right" vertical="center"/>
    </xf>
    <xf numFmtId="0" fontId="7" fillId="0" borderId="13" xfId="3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8" fillId="0" borderId="14" xfId="3" applyFont="1" applyBorder="1" applyAlignment="1">
      <alignment horizontal="right" vertical="center"/>
    </xf>
    <xf numFmtId="0" fontId="8" fillId="0" borderId="14" xfId="3" applyFont="1" applyFill="1" applyBorder="1" applyAlignment="1">
      <alignment vertical="center"/>
    </xf>
    <xf numFmtId="0" fontId="18" fillId="0" borderId="15" xfId="0" applyFont="1" applyBorder="1" applyAlignment="1">
      <alignment horizontal="right" vertical="center"/>
    </xf>
    <xf numFmtId="0" fontId="7" fillId="0" borderId="31" xfId="3" applyFont="1" applyFill="1" applyBorder="1" applyAlignment="1">
      <alignment vertical="center"/>
    </xf>
    <xf numFmtId="0" fontId="3" fillId="0" borderId="18" xfId="3" applyFont="1" applyBorder="1" applyAlignment="1">
      <alignment horizontal="center" vertical="center"/>
    </xf>
    <xf numFmtId="0" fontId="3" fillId="0" borderId="18" xfId="3" applyFont="1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6" xfId="3" applyFont="1" applyBorder="1" applyAlignment="1">
      <alignment horizontal="right" vertical="center"/>
    </xf>
    <xf numFmtId="0" fontId="22" fillId="0" borderId="26" xfId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14" fontId="24" fillId="0" borderId="27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168" fontId="20" fillId="0" borderId="0" xfId="0" applyNumberFormat="1" applyFont="1" applyFill="1" applyBorder="1" applyAlignment="1">
      <alignment horizontal="center" vertical="center"/>
    </xf>
    <xf numFmtId="170" fontId="21" fillId="0" borderId="0" xfId="4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1" fillId="0" borderId="0" xfId="1" applyBorder="1"/>
    <xf numFmtId="168" fontId="25" fillId="0" borderId="34" xfId="0" applyNumberFormat="1" applyFont="1" applyFill="1" applyBorder="1" applyAlignment="1">
      <alignment horizontal="center" vertical="center"/>
    </xf>
    <xf numFmtId="170" fontId="23" fillId="0" borderId="34" xfId="4" applyNumberFormat="1" applyFont="1" applyFill="1" applyBorder="1" applyAlignment="1">
      <alignment horizontal="center" vertical="center"/>
    </xf>
    <xf numFmtId="168" fontId="25" fillId="0" borderId="27" xfId="0" applyNumberFormat="1" applyFont="1" applyFill="1" applyBorder="1" applyAlignment="1">
      <alignment horizontal="center" vertical="center"/>
    </xf>
    <xf numFmtId="170" fontId="23" fillId="0" borderId="27" xfId="4" applyNumberFormat="1" applyFont="1" applyFill="1" applyBorder="1" applyAlignment="1">
      <alignment horizontal="center" vertical="center"/>
    </xf>
    <xf numFmtId="166" fontId="17" fillId="0" borderId="27" xfId="1" applyNumberFormat="1" applyFont="1" applyFill="1" applyBorder="1" applyAlignment="1">
      <alignment horizontal="center" vertical="center"/>
    </xf>
    <xf numFmtId="2" fontId="22" fillId="0" borderId="16" xfId="1" applyNumberFormat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168" fontId="25" fillId="0" borderId="0" xfId="0" applyNumberFormat="1" applyFont="1" applyFill="1" applyBorder="1" applyAlignment="1">
      <alignment horizontal="center" vertical="center"/>
    </xf>
    <xf numFmtId="170" fontId="23" fillId="0" borderId="0" xfId="4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3" fillId="0" borderId="29" xfId="1" applyFont="1" applyBorder="1" applyAlignment="1">
      <alignment horizontal="left" vertical="center"/>
    </xf>
    <xf numFmtId="0" fontId="3" fillId="0" borderId="29" xfId="1" applyFont="1" applyBorder="1" applyAlignment="1">
      <alignment vertical="center"/>
    </xf>
  </cellXfs>
  <cellStyles count="5">
    <cellStyle name="Обычный" xfId="0" builtinId="0"/>
    <cellStyle name="Обычный 2" xfId="3"/>
    <cellStyle name="Обычный 2 2 2" xfId="1"/>
    <cellStyle name="Обычный_Стартовый протокол Смирнов_20101106_Results" xfId="2"/>
    <cellStyle name="Финансовый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2</xdr:col>
      <xdr:colOff>38100</xdr:colOff>
      <xdr:row>5</xdr:row>
      <xdr:rowOff>285750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847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219075</xdr:colOff>
      <xdr:row>5</xdr:row>
      <xdr:rowOff>209550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1075" y="66675"/>
          <a:ext cx="1038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61</xdr:row>
      <xdr:rowOff>171450</xdr:rowOff>
    </xdr:from>
    <xdr:to>
      <xdr:col>6</xdr:col>
      <xdr:colOff>781050</xdr:colOff>
      <xdr:row>67</xdr:row>
      <xdr:rowOff>133350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0" y="15497175"/>
          <a:ext cx="13049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390525</xdr:colOff>
      <xdr:row>61</xdr:row>
      <xdr:rowOff>180974</xdr:rowOff>
    </xdr:from>
    <xdr:to>
      <xdr:col>11</xdr:col>
      <xdr:colOff>238125</xdr:colOff>
      <xdr:row>66</xdr:row>
      <xdr:rowOff>133349</xdr:rowOff>
    </xdr:to>
    <xdr:pic>
      <xdr:nvPicPr>
        <xdr:cNvPr id="5" name="Рисунок 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0" y="15468599"/>
          <a:ext cx="1190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276225</xdr:colOff>
      <xdr:row>0</xdr:row>
      <xdr:rowOff>66675</xdr:rowOff>
    </xdr:from>
    <xdr:to>
      <xdr:col>17</xdr:col>
      <xdr:colOff>495300</xdr:colOff>
      <xdr:row>5</xdr:row>
      <xdr:rowOff>57150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44175" y="6667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561975</xdr:colOff>
      <xdr:row>61</xdr:row>
      <xdr:rowOff>161925</xdr:rowOff>
    </xdr:from>
    <xdr:to>
      <xdr:col>17</xdr:col>
      <xdr:colOff>205468</xdr:colOff>
      <xdr:row>67</xdr:row>
      <xdr:rowOff>153760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20325" y="13296900"/>
          <a:ext cx="900793" cy="99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933CB"/>
    <pageSetUpPr fitToPage="1"/>
  </sheetPr>
  <dimension ref="A1:Z69"/>
  <sheetViews>
    <sheetView tabSelected="1" workbookViewId="0">
      <selection activeCell="W53" sqref="W53"/>
    </sheetView>
  </sheetViews>
  <sheetFormatPr defaultRowHeight="12.75"/>
  <cols>
    <col min="1" max="1" width="6.7109375" style="1" customWidth="1"/>
    <col min="2" max="2" width="7.28515625" style="1" customWidth="1"/>
    <col min="3" max="3" width="13" style="1" customWidth="1"/>
    <col min="4" max="4" width="20" style="1" customWidth="1"/>
    <col min="5" max="5" width="11.7109375" style="1" customWidth="1"/>
    <col min="6" max="6" width="9.140625" style="1"/>
    <col min="7" max="7" width="21.5703125" style="1" customWidth="1"/>
    <col min="8" max="8" width="7.5703125" style="1" customWidth="1"/>
    <col min="9" max="9" width="6.28515625" style="1" customWidth="1"/>
    <col min="10" max="10" width="8" style="1" customWidth="1"/>
    <col min="11" max="11" width="5.85546875" style="1" customWidth="1"/>
    <col min="12" max="12" width="7.5703125" style="1" customWidth="1"/>
    <col min="13" max="13" width="5.140625" style="1" customWidth="1"/>
    <col min="14" max="14" width="9.140625" style="1"/>
    <col min="15" max="15" width="5.85546875" style="1" customWidth="1"/>
    <col min="16" max="16" width="9.7109375" style="1" customWidth="1"/>
    <col min="17" max="25" width="9.140625" style="1"/>
    <col min="26" max="26" width="12" style="1" bestFit="1" customWidth="1"/>
    <col min="27" max="16384" width="9.140625" style="1"/>
  </cols>
  <sheetData>
    <row r="1" spans="1:19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3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9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9.75" customHeigh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28.5">
      <c r="A6" s="52" t="s">
        <v>61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21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19" ht="9" customHeight="1" thickBo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19.5" thickTop="1">
      <c r="A9" s="55" t="s">
        <v>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</row>
    <row r="10" spans="1:19" ht="18.75">
      <c r="A10" s="58" t="s">
        <v>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</row>
    <row r="11" spans="1:19" ht="18.75">
      <c r="A11" s="61" t="s">
        <v>53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</row>
    <row r="12" spans="1:19" ht="21">
      <c r="A12" s="47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9"/>
    </row>
    <row r="13" spans="1:19" ht="15.75">
      <c r="A13" s="100" t="s">
        <v>54</v>
      </c>
      <c r="B13" s="101"/>
      <c r="C13" s="101"/>
      <c r="D13" s="102"/>
      <c r="E13" s="103"/>
      <c r="F13" s="101"/>
      <c r="G13" s="103"/>
      <c r="H13" s="2"/>
      <c r="I13" s="2"/>
      <c r="J13" s="2"/>
      <c r="K13" s="2"/>
      <c r="L13" s="2"/>
      <c r="M13" s="2"/>
      <c r="N13" s="2"/>
      <c r="O13" s="2"/>
      <c r="P13" s="2"/>
      <c r="Q13" s="3"/>
      <c r="R13" s="4"/>
      <c r="S13" s="5" t="s">
        <v>6</v>
      </c>
    </row>
    <row r="14" spans="1:19" ht="15.75">
      <c r="A14" s="104" t="s">
        <v>55</v>
      </c>
      <c r="B14" s="105"/>
      <c r="C14" s="106"/>
      <c r="D14" s="107"/>
      <c r="E14" s="107"/>
      <c r="F14" s="105"/>
      <c r="G14" s="107"/>
      <c r="H14" s="6"/>
      <c r="I14" s="6"/>
      <c r="J14" s="6"/>
      <c r="K14" s="6"/>
      <c r="L14" s="6"/>
      <c r="M14" s="6"/>
      <c r="N14" s="6"/>
      <c r="O14" s="6"/>
      <c r="P14" s="6"/>
      <c r="Q14" s="7"/>
      <c r="R14" s="8"/>
      <c r="S14" s="125" t="s">
        <v>60</v>
      </c>
    </row>
    <row r="15" spans="1:19" ht="15.75" thickBot="1">
      <c r="A15" s="108" t="s">
        <v>7</v>
      </c>
      <c r="B15" s="109"/>
      <c r="C15" s="109"/>
      <c r="D15" s="109"/>
      <c r="E15" s="109"/>
      <c r="F15" s="109"/>
      <c r="G15" s="110"/>
      <c r="H15" s="73" t="s">
        <v>8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5"/>
    </row>
    <row r="16" spans="1:19" ht="15.75" thickTop="1">
      <c r="A16" s="111" t="s">
        <v>56</v>
      </c>
      <c r="B16" s="112"/>
      <c r="C16" s="112"/>
      <c r="D16" s="113"/>
      <c r="E16" s="114"/>
      <c r="F16" s="112"/>
      <c r="G16" s="115"/>
      <c r="H16" s="76" t="s">
        <v>9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8"/>
    </row>
    <row r="17" spans="1:26" ht="15.75">
      <c r="A17" s="116" t="s">
        <v>10</v>
      </c>
      <c r="B17" s="117"/>
      <c r="C17" s="117"/>
      <c r="D17" s="118"/>
      <c r="E17" s="119"/>
      <c r="F17" s="117"/>
      <c r="G17" s="120" t="s">
        <v>57</v>
      </c>
      <c r="H17" s="76" t="s">
        <v>11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</row>
    <row r="18" spans="1:26" ht="15.75">
      <c r="A18" s="116" t="s">
        <v>12</v>
      </c>
      <c r="B18" s="117"/>
      <c r="C18" s="117"/>
      <c r="D18" s="118"/>
      <c r="E18" s="119"/>
      <c r="F18" s="117"/>
      <c r="G18" s="120" t="s">
        <v>58</v>
      </c>
      <c r="H18" s="76" t="s">
        <v>13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/>
    </row>
    <row r="19" spans="1:26" ht="16.5" thickBot="1">
      <c r="A19" s="121" t="s">
        <v>14</v>
      </c>
      <c r="B19" s="122"/>
      <c r="C19" s="122"/>
      <c r="D19" s="123"/>
      <c r="E19" s="123"/>
      <c r="F19" s="122"/>
      <c r="G19" s="124" t="s">
        <v>59</v>
      </c>
      <c r="H19" s="9" t="s">
        <v>15</v>
      </c>
      <c r="I19" s="10"/>
      <c r="J19" s="10"/>
      <c r="K19" s="10"/>
      <c r="L19" s="10"/>
      <c r="M19" s="10"/>
      <c r="N19" s="10"/>
      <c r="O19" s="10"/>
      <c r="P19" s="10"/>
      <c r="Q19" s="11">
        <v>1</v>
      </c>
      <c r="S19" s="12" t="s">
        <v>16</v>
      </c>
    </row>
    <row r="20" spans="1:26" ht="14.25" thickTop="1" thickBot="1">
      <c r="A20" s="13"/>
      <c r="B20" s="14"/>
      <c r="C20" s="14"/>
      <c r="D20" s="13"/>
      <c r="E20" s="15"/>
      <c r="F20" s="13"/>
      <c r="G20" s="13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13"/>
      <c r="S20" s="13"/>
    </row>
    <row r="21" spans="1:26" ht="13.5" thickTop="1">
      <c r="A21" s="79" t="s">
        <v>17</v>
      </c>
      <c r="B21" s="64" t="s">
        <v>18</v>
      </c>
      <c r="C21" s="64" t="s">
        <v>19</v>
      </c>
      <c r="D21" s="64" t="s">
        <v>20</v>
      </c>
      <c r="E21" s="81" t="s">
        <v>21</v>
      </c>
      <c r="F21" s="64" t="s">
        <v>22</v>
      </c>
      <c r="G21" s="64" t="s">
        <v>23</v>
      </c>
      <c r="H21" s="66" t="s">
        <v>24</v>
      </c>
      <c r="I21" s="67"/>
      <c r="J21" s="67"/>
      <c r="K21" s="67"/>
      <c r="L21" s="67"/>
      <c r="M21" s="67"/>
      <c r="N21" s="67"/>
      <c r="O21" s="68"/>
      <c r="P21" s="69" t="s">
        <v>25</v>
      </c>
      <c r="Q21" s="85" t="s">
        <v>26</v>
      </c>
      <c r="R21" s="87" t="s">
        <v>27</v>
      </c>
      <c r="S21" s="89" t="s">
        <v>28</v>
      </c>
      <c r="U21" s="91"/>
      <c r="V21" s="91"/>
    </row>
    <row r="22" spans="1:26">
      <c r="A22" s="80"/>
      <c r="B22" s="65"/>
      <c r="C22" s="65"/>
      <c r="D22" s="65"/>
      <c r="E22" s="82"/>
      <c r="F22" s="65"/>
      <c r="G22" s="65"/>
      <c r="H22" s="83" t="s">
        <v>29</v>
      </c>
      <c r="I22" s="84"/>
      <c r="J22" s="83" t="s">
        <v>30</v>
      </c>
      <c r="K22" s="84"/>
      <c r="L22" s="83" t="s">
        <v>31</v>
      </c>
      <c r="M22" s="84"/>
      <c r="N22" s="83" t="s">
        <v>32</v>
      </c>
      <c r="O22" s="84"/>
      <c r="P22" s="70"/>
      <c r="Q22" s="86"/>
      <c r="R22" s="88"/>
      <c r="S22" s="90"/>
      <c r="U22" s="91"/>
      <c r="V22" s="91"/>
    </row>
    <row r="23" spans="1:26" ht="5.25" customHeight="1">
      <c r="A23" s="18"/>
      <c r="B23" s="19"/>
      <c r="C23" s="19"/>
      <c r="D23" s="19"/>
      <c r="E23" s="20"/>
      <c r="F23" s="19"/>
      <c r="G23" s="19"/>
      <c r="H23" s="21"/>
      <c r="I23" s="22"/>
      <c r="J23" s="21"/>
      <c r="K23" s="22"/>
      <c r="L23" s="21"/>
      <c r="M23" s="22"/>
      <c r="N23" s="21"/>
      <c r="O23" s="22"/>
      <c r="P23" s="23"/>
      <c r="Q23" s="24"/>
      <c r="R23" s="25"/>
      <c r="S23" s="26"/>
      <c r="U23" s="143"/>
      <c r="V23" s="143"/>
      <c r="W23" s="135"/>
      <c r="X23" s="135"/>
      <c r="Y23" s="135"/>
      <c r="Z23" s="135"/>
    </row>
    <row r="24" spans="1:26" ht="18.75" customHeight="1">
      <c r="A24" s="126">
        <v>1</v>
      </c>
      <c r="B24" s="127">
        <v>47</v>
      </c>
      <c r="C24" s="128" t="str">
        <f>IF(ISBLANK($B24),"",VLOOKUP($B24,[2]список!$B$3:$G$504,2,0))</f>
        <v>100 360 787 28</v>
      </c>
      <c r="D24" s="129" t="str">
        <f>IF(ISBLANK($B24),"",VLOOKUP($B24,[2]список!$B$3:$G$504,3,0))</f>
        <v xml:space="preserve">Калачник Никита </v>
      </c>
      <c r="E24" s="129">
        <f>IF(ISBLANK($B24),"",VLOOKUP($B24,[2]список!$B$3:$G$504,4,0))</f>
        <v>37795</v>
      </c>
      <c r="F24" s="129" t="str">
        <f>IF(ISBLANK($B24),"",VLOOKUP($B24,[2]список!$B$3:$G$504,5,0))</f>
        <v>МСМК</v>
      </c>
      <c r="G24" s="129" t="str">
        <f>IF(ISBLANK($B24),"",VLOOKUP($B24,[2]список!$B$3:$G$504,6,0))</f>
        <v>Москва</v>
      </c>
      <c r="H24" s="136">
        <v>18.701000000000001</v>
      </c>
      <c r="I24" s="140"/>
      <c r="J24" s="136">
        <v>31.861000000000001</v>
      </c>
      <c r="K24" s="140"/>
      <c r="L24" s="136">
        <v>45.829000000000001</v>
      </c>
      <c r="M24" s="140"/>
      <c r="N24" s="141">
        <v>15.978000000000002</v>
      </c>
      <c r="O24" s="27"/>
      <c r="P24" s="137">
        <v>7.1056712962962957E-4</v>
      </c>
      <c r="Q24" s="28">
        <f>1/(HOUR(P24)+MINUTE(P24)/60+SECOND(P24)/3600)</f>
        <v>59.016393442622956</v>
      </c>
      <c r="R24" s="142" t="s">
        <v>43</v>
      </c>
      <c r="S24" s="29"/>
      <c r="U24" s="144"/>
      <c r="V24" s="144"/>
      <c r="W24" s="144"/>
      <c r="X24" s="145"/>
      <c r="Y24" s="146"/>
      <c r="Z24" s="135"/>
    </row>
    <row r="25" spans="1:26" ht="18.75" customHeight="1">
      <c r="A25" s="130">
        <v>2</v>
      </c>
      <c r="B25" s="127">
        <v>70</v>
      </c>
      <c r="C25" s="128" t="str">
        <f>IF(ISBLANK($B25),"",VLOOKUP($B25,[2]список!$B$3:$G$504,2,0))</f>
        <v>100 077 721 08</v>
      </c>
      <c r="D25" s="129" t="str">
        <f>IF(ISBLANK($B25),"",VLOOKUP($B25,[2]список!$B$3:$G$504,3,0))</f>
        <v>Дубченко Александр</v>
      </c>
      <c r="E25" s="129">
        <f>IF(ISBLANK($B25),"",VLOOKUP($B25,[2]список!$B$3:$G$504,4,0))</f>
        <v>34749</v>
      </c>
      <c r="F25" s="129" t="str">
        <f>IF(ISBLANK($B25),"",VLOOKUP($B25,[2]список!$B$3:$G$504,5,0))</f>
        <v>МСМК</v>
      </c>
      <c r="G25" s="129" t="str">
        <f>IF(ISBLANK($B25),"",VLOOKUP($B25,[2]список!$B$3:$G$504,6,0))</f>
        <v>Тульская Область</v>
      </c>
      <c r="H25" s="138">
        <v>19.198</v>
      </c>
      <c r="I25" s="140"/>
      <c r="J25" s="138">
        <v>32.762</v>
      </c>
      <c r="K25" s="140"/>
      <c r="L25" s="138">
        <v>46.801000000000002</v>
      </c>
      <c r="M25" s="140"/>
      <c r="N25" s="141">
        <v>16.593000000000004</v>
      </c>
      <c r="O25" s="27"/>
      <c r="P25" s="139">
        <v>7.1409722222222219E-4</v>
      </c>
      <c r="Q25" s="28">
        <f t="shared" ref="Q25:Q52" si="0">1/(HOUR(P25)+MINUTE(P25)/60+SECOND(P25)/3600)</f>
        <v>58.064516129032256</v>
      </c>
      <c r="R25" s="142" t="s">
        <v>45</v>
      </c>
      <c r="S25" s="29"/>
      <c r="U25" s="144"/>
      <c r="V25" s="144"/>
      <c r="W25" s="144"/>
      <c r="X25" s="145"/>
      <c r="Y25" s="146"/>
      <c r="Z25" s="135"/>
    </row>
    <row r="26" spans="1:26" ht="18.75" customHeight="1">
      <c r="A26" s="131">
        <v>3</v>
      </c>
      <c r="B26" s="127">
        <v>51</v>
      </c>
      <c r="C26" s="128" t="str">
        <f>IF(ISBLANK($B26),"",VLOOKUP($B26,[2]список!$B$3:$G$504,2,0))</f>
        <v>101 121 347 11</v>
      </c>
      <c r="D26" s="129" t="str">
        <f>IF(ISBLANK($B26),"",VLOOKUP($B26,[2]список!$B$3:$G$504,3,0))</f>
        <v>Самусев Иван</v>
      </c>
      <c r="E26" s="129">
        <f>IF(ISBLANK($B26),"",VLOOKUP($B26,[2]список!$B$3:$G$504,4,0))</f>
        <v>38958</v>
      </c>
      <c r="F26" s="129" t="str">
        <f>IF(ISBLANK($B26),"",VLOOKUP($B26,[2]список!$B$3:$G$504,5,0))</f>
        <v>МС</v>
      </c>
      <c r="G26" s="129" t="str">
        <f>IF(ISBLANK($B26),"",VLOOKUP($B26,[2]список!$B$3:$G$504,6,0))</f>
        <v>Москва</v>
      </c>
      <c r="H26" s="136">
        <v>19.094999999999999</v>
      </c>
      <c r="I26" s="140"/>
      <c r="J26" s="136">
        <v>32.469000000000001</v>
      </c>
      <c r="K26" s="140"/>
      <c r="L26" s="136">
        <v>46.524000000000001</v>
      </c>
      <c r="M26" s="140"/>
      <c r="N26" s="141">
        <v>16.339999999999996</v>
      </c>
      <c r="O26" s="27"/>
      <c r="P26" s="137">
        <v>7.151504629629629E-4</v>
      </c>
      <c r="Q26" s="28">
        <f t="shared" si="0"/>
        <v>58.064516129032256</v>
      </c>
      <c r="R26" s="142" t="s">
        <v>45</v>
      </c>
      <c r="S26" s="29"/>
      <c r="U26" s="144"/>
      <c r="V26" s="144"/>
      <c r="W26" s="144"/>
      <c r="X26" s="145"/>
      <c r="Y26" s="146"/>
      <c r="Z26" s="135"/>
    </row>
    <row r="27" spans="1:26" ht="18.75" customHeight="1">
      <c r="A27" s="130">
        <v>4</v>
      </c>
      <c r="B27" s="127">
        <v>3</v>
      </c>
      <c r="C27" s="128" t="str">
        <f>IF(ISBLANK($B27),"",VLOOKUP($B27,[2]список!$B$3:$G$504,2,0))</f>
        <v>100 654 904 41</v>
      </c>
      <c r="D27" s="129" t="str">
        <f>IF(ISBLANK($B27),"",VLOOKUP($B27,[2]список!$B$3:$G$504,3,0))</f>
        <v xml:space="preserve">Скорняков Григорий </v>
      </c>
      <c r="E27" s="129">
        <f>IF(ISBLANK($B27),"",VLOOKUP($B27,[2]список!$B$3:$G$504,4,0))</f>
        <v>38304</v>
      </c>
      <c r="F27" s="129" t="str">
        <f>IF(ISBLANK($B27),"",VLOOKUP($B27,[2]список!$B$3:$G$504,5,0))</f>
        <v>МСМК</v>
      </c>
      <c r="G27" s="129" t="str">
        <f>IF(ISBLANK($B27),"",VLOOKUP($B27,[2]список!$B$3:$G$504,6,0))</f>
        <v>Санкт-Петербург</v>
      </c>
      <c r="H27" s="136">
        <v>19.440000000000001</v>
      </c>
      <c r="I27" s="140"/>
      <c r="J27" s="136">
        <v>33.088000000000001</v>
      </c>
      <c r="K27" s="140"/>
      <c r="L27" s="136">
        <v>46.996000000000002</v>
      </c>
      <c r="M27" s="140"/>
      <c r="N27" s="141">
        <v>16.708999999999996</v>
      </c>
      <c r="O27" s="27"/>
      <c r="P27" s="137">
        <v>7.1667824074074071E-4</v>
      </c>
      <c r="Q27" s="28">
        <f t="shared" si="0"/>
        <v>58.064516129032256</v>
      </c>
      <c r="R27" s="142" t="s">
        <v>45</v>
      </c>
      <c r="S27" s="29"/>
      <c r="U27" s="144"/>
      <c r="V27" s="144"/>
      <c r="W27" s="144"/>
      <c r="X27" s="145"/>
      <c r="Y27" s="146"/>
      <c r="Z27" s="135"/>
    </row>
    <row r="28" spans="1:26" ht="18.75" customHeight="1">
      <c r="A28" s="131">
        <v>5</v>
      </c>
      <c r="B28" s="127">
        <v>44</v>
      </c>
      <c r="C28" s="128" t="str">
        <f>IF(ISBLANK($B28),"",VLOOKUP($B28,[2]список!$B$3:$G$504,2,0))</f>
        <v>100 349 561 54</v>
      </c>
      <c r="D28" s="129" t="str">
        <f>IF(ISBLANK($B28),"",VLOOKUP($B28,[2]список!$B$3:$G$504,3,0))</f>
        <v>Бурлаков Данила</v>
      </c>
      <c r="E28" s="129">
        <f>IF(ISBLANK($B28),"",VLOOKUP($B28,[2]список!$B$3:$G$504,4,0))</f>
        <v>36828</v>
      </c>
      <c r="F28" s="129" t="str">
        <f>IF(ISBLANK($B28),"",VLOOKUP($B28,[2]список!$B$3:$G$504,5,0))</f>
        <v>МСМК</v>
      </c>
      <c r="G28" s="129" t="str">
        <f>IF(ISBLANK($B28),"",VLOOKUP($B28,[2]список!$B$3:$G$504,6,0))</f>
        <v>Москва</v>
      </c>
      <c r="H28" s="136">
        <v>18.719000000000001</v>
      </c>
      <c r="I28" s="140"/>
      <c r="J28" s="136">
        <v>32.127000000000002</v>
      </c>
      <c r="K28" s="140"/>
      <c r="L28" s="136">
        <v>46.258000000000003</v>
      </c>
      <c r="M28" s="140"/>
      <c r="N28" s="141">
        <v>16.172000000000004</v>
      </c>
      <c r="O28" s="27"/>
      <c r="P28" s="137">
        <v>7.1718750000000005E-4</v>
      </c>
      <c r="Q28" s="28">
        <f t="shared" si="0"/>
        <v>58.064516129032256</v>
      </c>
      <c r="R28" s="142" t="s">
        <v>45</v>
      </c>
      <c r="S28" s="29"/>
      <c r="U28" s="144"/>
      <c r="V28" s="144"/>
      <c r="W28" s="144"/>
      <c r="X28" s="145"/>
      <c r="Y28" s="146"/>
      <c r="Z28" s="135"/>
    </row>
    <row r="29" spans="1:26" ht="18.75" customHeight="1">
      <c r="A29" s="130">
        <v>6</v>
      </c>
      <c r="B29" s="127">
        <v>54</v>
      </c>
      <c r="C29" s="128" t="str">
        <f>IF(ISBLANK($B29),"",VLOOKUP($B29,[2]список!$B$3:$G$504,2,0))</f>
        <v>100 769 481 61</v>
      </c>
      <c r="D29" s="129" t="str">
        <f>IF(ISBLANK($B29),"",VLOOKUP($B29,[2]список!$B$3:$G$504,3,0))</f>
        <v xml:space="preserve">Явенков Александр </v>
      </c>
      <c r="E29" s="129">
        <f>IF(ISBLANK($B29),"",VLOOKUP($B29,[2]список!$B$3:$G$504,4,0))</f>
        <v>38092</v>
      </c>
      <c r="F29" s="129" t="str">
        <f>IF(ISBLANK($B29),"",VLOOKUP($B29,[2]список!$B$3:$G$504,5,0))</f>
        <v>МС</v>
      </c>
      <c r="G29" s="129" t="str">
        <f>IF(ISBLANK($B29),"",VLOOKUP($B29,[2]список!$B$3:$G$504,6,0))</f>
        <v>Москва</v>
      </c>
      <c r="H29" s="136">
        <v>18.853999999999999</v>
      </c>
      <c r="I29" s="140"/>
      <c r="J29" s="136">
        <v>32.164999999999999</v>
      </c>
      <c r="K29" s="140"/>
      <c r="L29" s="136">
        <v>46.338999999999999</v>
      </c>
      <c r="M29" s="140"/>
      <c r="N29" s="141">
        <v>17.707999999999998</v>
      </c>
      <c r="O29" s="27"/>
      <c r="P29" s="137">
        <v>7.1939814814814815E-4</v>
      </c>
      <c r="Q29" s="28">
        <f t="shared" si="0"/>
        <v>58.064516129032256</v>
      </c>
      <c r="R29" s="142" t="s">
        <v>45</v>
      </c>
      <c r="S29" s="29"/>
      <c r="U29" s="144"/>
      <c r="V29" s="144"/>
      <c r="W29" s="144"/>
      <c r="X29" s="145"/>
      <c r="Y29" s="146"/>
      <c r="Z29" s="135"/>
    </row>
    <row r="30" spans="1:26" ht="18.75" customHeight="1">
      <c r="A30" s="131">
        <v>7</v>
      </c>
      <c r="B30" s="127">
        <v>31</v>
      </c>
      <c r="C30" s="128" t="str">
        <f>IF(ISBLANK($B30),"",VLOOKUP($B30,[2]список!$B$3:$G$504,2,0))</f>
        <v>101 035 777 92</v>
      </c>
      <c r="D30" s="129" t="str">
        <f>IF(ISBLANK($B30),"",VLOOKUP($B30,[2]список!$B$3:$G$504,3,0))</f>
        <v>Алексеев Лаврентий</v>
      </c>
      <c r="E30" s="129">
        <f>IF(ISBLANK($B30),"",VLOOKUP($B30,[2]список!$B$3:$G$504,4,0))</f>
        <v>37602</v>
      </c>
      <c r="F30" s="129" t="str">
        <f>IF(ISBLANK($B30),"",VLOOKUP($B30,[2]список!$B$3:$G$504,5,0))</f>
        <v>МС</v>
      </c>
      <c r="G30" s="129" t="str">
        <f>IF(ISBLANK($B30),"",VLOOKUP($B30,[2]список!$B$3:$G$504,6,0))</f>
        <v>Санкт-Петербург</v>
      </c>
      <c r="H30" s="136">
        <v>18.893999999999998</v>
      </c>
      <c r="I30" s="140"/>
      <c r="J30" s="136">
        <v>32.387</v>
      </c>
      <c r="K30" s="140"/>
      <c r="L30" s="136">
        <v>46.704000000000001</v>
      </c>
      <c r="M30" s="140"/>
      <c r="N30" s="141">
        <v>16.860999999999997</v>
      </c>
      <c r="O30" s="27"/>
      <c r="P30" s="137">
        <v>7.2031250000000003E-4</v>
      </c>
      <c r="Q30" s="28">
        <f t="shared" si="0"/>
        <v>58.064516129032256</v>
      </c>
      <c r="R30" s="142" t="s">
        <v>45</v>
      </c>
      <c r="S30" s="29"/>
      <c r="U30" s="144"/>
      <c r="V30" s="144"/>
      <c r="W30" s="144"/>
      <c r="X30" s="145"/>
      <c r="Y30" s="146"/>
      <c r="Z30" s="135"/>
    </row>
    <row r="31" spans="1:26" ht="18.75" customHeight="1">
      <c r="A31" s="130">
        <v>8</v>
      </c>
      <c r="B31" s="127">
        <v>63</v>
      </c>
      <c r="C31" s="128" t="str">
        <f>IF(ISBLANK($B31),"",VLOOKUP($B31,[2]список!$B$3:$G$504,2,0))</f>
        <v>100 767 761 87</v>
      </c>
      <c r="D31" s="129" t="str">
        <f>IF(ISBLANK($B31),"",VLOOKUP($B31,[2]список!$B$3:$G$504,3,0))</f>
        <v xml:space="preserve">Попов Александр </v>
      </c>
      <c r="E31" s="129">
        <f>IF(ISBLANK($B31),"",VLOOKUP($B31,[2]список!$B$3:$G$504,4,0))</f>
        <v>37974</v>
      </c>
      <c r="F31" s="129" t="str">
        <f>IF(ISBLANK($B31),"",VLOOKUP($B31,[2]список!$B$3:$G$504,5,0))</f>
        <v>МС</v>
      </c>
      <c r="G31" s="129" t="str">
        <f>IF(ISBLANK($B31),"",VLOOKUP($B31,[2]список!$B$3:$G$504,6,0))</f>
        <v>Москва</v>
      </c>
      <c r="H31" s="136">
        <v>19.126000000000001</v>
      </c>
      <c r="I31" s="140"/>
      <c r="J31" s="136">
        <v>32.981000000000002</v>
      </c>
      <c r="K31" s="140"/>
      <c r="L31" s="136">
        <v>47.164000000000001</v>
      </c>
      <c r="M31" s="140"/>
      <c r="N31" s="141">
        <v>16.914999999999999</v>
      </c>
      <c r="O31" s="27"/>
      <c r="P31" s="137">
        <v>7.2055555555555555E-4</v>
      </c>
      <c r="Q31" s="28">
        <f t="shared" si="0"/>
        <v>58.064516129032256</v>
      </c>
      <c r="R31" s="142" t="s">
        <v>45</v>
      </c>
      <c r="S31" s="29"/>
      <c r="U31" s="144"/>
      <c r="V31" s="144"/>
      <c r="W31" s="144"/>
      <c r="X31" s="145"/>
      <c r="Y31" s="146"/>
      <c r="Z31" s="135"/>
    </row>
    <row r="32" spans="1:26" ht="18.75" customHeight="1">
      <c r="A32" s="131">
        <v>9</v>
      </c>
      <c r="B32" s="127">
        <v>57</v>
      </c>
      <c r="C32" s="128" t="str">
        <f>IF(ISBLANK($B32),"",VLOOKUP($B32,[2]список!$B$3:$G$504,2,0))</f>
        <v>100 900 598 34</v>
      </c>
      <c r="D32" s="129" t="str">
        <f>IF(ISBLANK($B32),"",VLOOKUP($B32,[2]список!$B$3:$G$504,3,0))</f>
        <v>Кирильцев Никита</v>
      </c>
      <c r="E32" s="129">
        <f>IF(ISBLANK($B32),"",VLOOKUP($B32,[2]список!$B$3:$G$504,4,0))</f>
        <v>38364</v>
      </c>
      <c r="F32" s="129" t="str">
        <f>IF(ISBLANK($B32),"",VLOOKUP($B32,[2]список!$B$3:$G$504,5,0))</f>
        <v>МСМК</v>
      </c>
      <c r="G32" s="129" t="str">
        <f>IF(ISBLANK($B32),"",VLOOKUP($B32,[2]список!$B$3:$G$504,6,0))</f>
        <v>Москва</v>
      </c>
      <c r="H32" s="136">
        <v>18.986000000000001</v>
      </c>
      <c r="I32" s="140"/>
      <c r="J32" s="136">
        <v>32.466999999999999</v>
      </c>
      <c r="K32" s="140"/>
      <c r="L32" s="136">
        <v>46.668999999999997</v>
      </c>
      <c r="M32" s="140"/>
      <c r="N32" s="141">
        <v>16.569000000000003</v>
      </c>
      <c r="O32" s="27"/>
      <c r="P32" s="137">
        <v>7.2232638888888878E-4</v>
      </c>
      <c r="Q32" s="28">
        <f t="shared" si="0"/>
        <v>58.064516129032256</v>
      </c>
      <c r="R32" s="142" t="s">
        <v>45</v>
      </c>
      <c r="S32" s="29"/>
      <c r="U32" s="144"/>
      <c r="V32" s="144"/>
      <c r="W32" s="144"/>
      <c r="X32" s="145"/>
      <c r="Y32" s="146"/>
      <c r="Z32" s="135"/>
    </row>
    <row r="33" spans="1:26" ht="18.75" customHeight="1">
      <c r="A33" s="130">
        <v>10</v>
      </c>
      <c r="B33" s="127">
        <v>64</v>
      </c>
      <c r="C33" s="128" t="str">
        <f>IF(ISBLANK($B33),"",VLOOKUP($B33,[2]список!$B$3:$G$504,2,0))</f>
        <v>100 821 469 57</v>
      </c>
      <c r="D33" s="129" t="str">
        <f>IF(ISBLANK($B33),"",VLOOKUP($B33,[2]список!$B$3:$G$504,3,0))</f>
        <v xml:space="preserve">Чернявский Игорь </v>
      </c>
      <c r="E33" s="129">
        <f>IF(ISBLANK($B33),"",VLOOKUP($B33,[2]список!$B$3:$G$504,4,0))</f>
        <v>38445</v>
      </c>
      <c r="F33" s="129" t="str">
        <f>IF(ISBLANK($B33),"",VLOOKUP($B33,[2]список!$B$3:$G$504,5,0))</f>
        <v>МС</v>
      </c>
      <c r="G33" s="129" t="str">
        <f>IF(ISBLANK($B33),"",VLOOKUP($B33,[2]список!$B$3:$G$504,6,0))</f>
        <v>Москва</v>
      </c>
      <c r="H33" s="136">
        <v>19.434999999999999</v>
      </c>
      <c r="I33" s="140"/>
      <c r="J33" s="136">
        <v>32.932000000000002</v>
      </c>
      <c r="K33" s="140"/>
      <c r="L33" s="136">
        <v>47.069000000000003</v>
      </c>
      <c r="M33" s="140"/>
      <c r="N33" s="141">
        <v>17.411999999999999</v>
      </c>
      <c r="O33" s="27"/>
      <c r="P33" s="137">
        <v>7.235648148148149E-4</v>
      </c>
      <c r="Q33" s="28">
        <f t="shared" si="0"/>
        <v>57.142857142857146</v>
      </c>
      <c r="R33" s="142" t="s">
        <v>33</v>
      </c>
      <c r="S33" s="29"/>
      <c r="U33" s="144"/>
      <c r="V33" s="144"/>
      <c r="W33" s="144"/>
      <c r="X33" s="145"/>
      <c r="Y33" s="146"/>
      <c r="Z33" s="135"/>
    </row>
    <row r="34" spans="1:26" ht="18.75" customHeight="1">
      <c r="A34" s="131">
        <v>11</v>
      </c>
      <c r="B34" s="127">
        <v>77</v>
      </c>
      <c r="C34" s="128" t="str">
        <f>IF(ISBLANK($B34),"",VLOOKUP($B34,[2]список!$B$3:$G$504,2,0))</f>
        <v>100 949 232 71</v>
      </c>
      <c r="D34" s="129" t="str">
        <f>IF(ISBLANK($B34),"",VLOOKUP($B34,[2]список!$B$3:$G$504,3,0))</f>
        <v>Быковский Никита</v>
      </c>
      <c r="E34" s="129">
        <f>IF(ISBLANK($B34),"",VLOOKUP($B34,[2]список!$B$3:$G$504,4,0))</f>
        <v>38917</v>
      </c>
      <c r="F34" s="129" t="str">
        <f>IF(ISBLANK($B34),"",VLOOKUP($B34,[2]список!$B$3:$G$504,5,0))</f>
        <v>МС</v>
      </c>
      <c r="G34" s="129" t="str">
        <f>IF(ISBLANK($B34),"",VLOOKUP($B34,[2]список!$B$3:$G$504,6,0))</f>
        <v>Тульская Область</v>
      </c>
      <c r="H34" s="136">
        <v>19.658000000000001</v>
      </c>
      <c r="I34" s="140"/>
      <c r="J34" s="136">
        <v>32.970999999999997</v>
      </c>
      <c r="K34" s="140"/>
      <c r="L34" s="136">
        <v>46.85</v>
      </c>
      <c r="M34" s="140"/>
      <c r="N34" s="141">
        <v>17.004999999999995</v>
      </c>
      <c r="O34" s="27"/>
      <c r="P34" s="137">
        <v>7.235879629629631E-4</v>
      </c>
      <c r="Q34" s="28">
        <f t="shared" si="0"/>
        <v>57.142857142857146</v>
      </c>
      <c r="R34" s="142" t="s">
        <v>33</v>
      </c>
      <c r="S34" s="29"/>
      <c r="U34" s="144"/>
      <c r="V34" s="144"/>
      <c r="W34" s="144"/>
      <c r="X34" s="145"/>
      <c r="Y34" s="146"/>
      <c r="Z34" s="135"/>
    </row>
    <row r="35" spans="1:26" ht="18.75" customHeight="1">
      <c r="A35" s="130">
        <v>12</v>
      </c>
      <c r="B35" s="127">
        <v>74</v>
      </c>
      <c r="C35" s="128" t="str">
        <f>IF(ISBLANK($B35),"",VLOOKUP($B35,[2]список!$B$3:$G$504,2,0))</f>
        <v>100 831 045 30</v>
      </c>
      <c r="D35" s="129" t="str">
        <f>IF(ISBLANK($B35),"",VLOOKUP($B35,[2]список!$B$3:$G$504,3,0))</f>
        <v>Гирилович Игорь</v>
      </c>
      <c r="E35" s="129">
        <f>IF(ISBLANK($B35),"",VLOOKUP($B35,[2]список!$B$3:$G$504,4,0))</f>
        <v>38427</v>
      </c>
      <c r="F35" s="129" t="str">
        <f>IF(ISBLANK($B35),"",VLOOKUP($B35,[2]список!$B$3:$G$504,5,0))</f>
        <v>МСМК</v>
      </c>
      <c r="G35" s="129" t="str">
        <f>IF(ISBLANK($B35),"",VLOOKUP($B35,[2]список!$B$3:$G$504,6,0))</f>
        <v>Тульская Область</v>
      </c>
      <c r="H35" s="136">
        <v>18.797999999999998</v>
      </c>
      <c r="I35" s="140"/>
      <c r="J35" s="136">
        <v>32.152000000000001</v>
      </c>
      <c r="K35" s="140"/>
      <c r="L35" s="136">
        <v>46.222000000000001</v>
      </c>
      <c r="M35" s="140"/>
      <c r="N35" s="141">
        <v>16.828000000000003</v>
      </c>
      <c r="O35" s="27"/>
      <c r="P35" s="137">
        <v>7.2628472222222224E-4</v>
      </c>
      <c r="Q35" s="28">
        <f t="shared" si="0"/>
        <v>57.142857142857146</v>
      </c>
      <c r="R35" s="142" t="s">
        <v>33</v>
      </c>
      <c r="S35" s="29"/>
      <c r="U35" s="144"/>
      <c r="V35" s="144"/>
      <c r="W35" s="144"/>
      <c r="X35" s="145"/>
      <c r="Y35" s="146"/>
      <c r="Z35" s="135"/>
    </row>
    <row r="36" spans="1:26" ht="18.75" customHeight="1">
      <c r="A36" s="131">
        <v>13</v>
      </c>
      <c r="B36" s="127">
        <v>71</v>
      </c>
      <c r="C36" s="128" t="str">
        <f>IF(ISBLANK($B36),"",VLOOKUP($B36,[2]список!$B$3:$G$504,2,0))</f>
        <v>100 152 669 72</v>
      </c>
      <c r="D36" s="129" t="str">
        <f>IF(ISBLANK($B36),"",VLOOKUP($B36,[2]список!$B$3:$G$504,3,0))</f>
        <v>Нестеров Дмитрий</v>
      </c>
      <c r="E36" s="129">
        <f>IF(ISBLANK($B36),"",VLOOKUP($B36,[2]список!$B$3:$G$504,4,0))</f>
        <v>36202</v>
      </c>
      <c r="F36" s="129" t="str">
        <f>IF(ISBLANK($B36),"",VLOOKUP($B36,[2]список!$B$3:$G$504,5,0))</f>
        <v>МСМК</v>
      </c>
      <c r="G36" s="129" t="str">
        <f>IF(ISBLANK($B36),"",VLOOKUP($B36,[2]список!$B$3:$G$504,6,0))</f>
        <v>Тульская Область</v>
      </c>
      <c r="H36" s="136">
        <v>19.135999999999999</v>
      </c>
      <c r="I36" s="140"/>
      <c r="J36" s="136">
        <v>32.817999999999998</v>
      </c>
      <c r="K36" s="140"/>
      <c r="L36" s="136">
        <v>47.128999999999998</v>
      </c>
      <c r="M36" s="140"/>
      <c r="N36" s="141">
        <v>16.591000000000008</v>
      </c>
      <c r="O36" s="27"/>
      <c r="P36" s="137">
        <v>7.2745370370370379E-4</v>
      </c>
      <c r="Q36" s="28">
        <f t="shared" si="0"/>
        <v>57.142857142857146</v>
      </c>
      <c r="R36" s="142" t="s">
        <v>33</v>
      </c>
      <c r="S36" s="29"/>
      <c r="U36" s="144"/>
      <c r="V36" s="144"/>
      <c r="W36" s="144"/>
      <c r="X36" s="145"/>
      <c r="Y36" s="146"/>
      <c r="Z36" s="135"/>
    </row>
    <row r="37" spans="1:26" ht="18.75" customHeight="1">
      <c r="A37" s="130">
        <v>14</v>
      </c>
      <c r="B37" s="127">
        <v>28</v>
      </c>
      <c r="C37" s="128" t="str">
        <f>IF(ISBLANK($B37),"",VLOOKUP($B37,[2]список!$B$3:$G$504,2,0))</f>
        <v>101 116 260 65</v>
      </c>
      <c r="D37" s="129" t="str">
        <f>IF(ISBLANK($B37),"",VLOOKUP($B37,[2]список!$B$3:$G$504,3,0))</f>
        <v>Павловский Дмитрий</v>
      </c>
      <c r="E37" s="129">
        <f>IF(ISBLANK($B37),"",VLOOKUP($B37,[2]список!$B$3:$G$504,4,0))</f>
        <v>39347</v>
      </c>
      <c r="F37" s="129" t="str">
        <f>IF(ISBLANK($B37),"",VLOOKUP($B37,[2]список!$B$3:$G$504,5,0))</f>
        <v>КМС</v>
      </c>
      <c r="G37" s="129" t="str">
        <f>IF(ISBLANK($B37),"",VLOOKUP($B37,[2]список!$B$3:$G$504,6,0))</f>
        <v>Санкт-Петербург</v>
      </c>
      <c r="H37" s="136">
        <v>19.527000000000001</v>
      </c>
      <c r="I37" s="140"/>
      <c r="J37" s="136">
        <v>33.444000000000003</v>
      </c>
      <c r="K37" s="140"/>
      <c r="L37" s="136">
        <v>47.854999999999997</v>
      </c>
      <c r="M37" s="140"/>
      <c r="N37" s="141">
        <v>16.837999999999994</v>
      </c>
      <c r="O37" s="27"/>
      <c r="P37" s="137">
        <v>7.3425925925925915E-4</v>
      </c>
      <c r="Q37" s="28">
        <f t="shared" si="0"/>
        <v>57.142857142857146</v>
      </c>
      <c r="R37" s="142" t="s">
        <v>33</v>
      </c>
      <c r="S37" s="29"/>
      <c r="U37" s="144"/>
      <c r="V37" s="144"/>
      <c r="W37" s="144"/>
      <c r="X37" s="145"/>
      <c r="Y37" s="146"/>
      <c r="Z37" s="135"/>
    </row>
    <row r="38" spans="1:26" ht="18.75" customHeight="1">
      <c r="A38" s="131">
        <v>15</v>
      </c>
      <c r="B38" s="127">
        <v>72</v>
      </c>
      <c r="C38" s="128" t="str">
        <f>IF(ISBLANK($B38),"",VLOOKUP($B38,[2]список!$B$3:$G$504,2,0))</f>
        <v>100 349 344 31</v>
      </c>
      <c r="D38" s="129" t="str">
        <f>IF(ISBLANK($B38),"",VLOOKUP($B38,[2]список!$B$3:$G$504,3,0))</f>
        <v>Наумов Максим</v>
      </c>
      <c r="E38" s="129">
        <f>IF(ISBLANK($B38),"",VLOOKUP($B38,[2]список!$B$3:$G$504,4,0))</f>
        <v>36630</v>
      </c>
      <c r="F38" s="129" t="str">
        <f>IF(ISBLANK($B38),"",VLOOKUP($B38,[2]список!$B$3:$G$504,5,0))</f>
        <v>МС</v>
      </c>
      <c r="G38" s="129" t="str">
        <f>IF(ISBLANK($B38),"",VLOOKUP($B38,[2]список!$B$3:$G$504,6,0))</f>
        <v>Тульская Область</v>
      </c>
      <c r="H38" s="136">
        <v>19.277000000000001</v>
      </c>
      <c r="I38" s="140"/>
      <c r="J38" s="136">
        <v>32.923999999999999</v>
      </c>
      <c r="K38" s="140"/>
      <c r="L38" s="136">
        <v>47.44</v>
      </c>
      <c r="M38" s="140"/>
      <c r="N38" s="141">
        <v>16.640000000000008</v>
      </c>
      <c r="O38" s="27"/>
      <c r="P38" s="137">
        <v>7.357175925925925E-4</v>
      </c>
      <c r="Q38" s="28">
        <f t="shared" si="0"/>
        <v>56.25</v>
      </c>
      <c r="R38" s="142" t="s">
        <v>33</v>
      </c>
      <c r="S38" s="29"/>
      <c r="U38" s="144"/>
      <c r="V38" s="144"/>
      <c r="W38" s="144"/>
      <c r="X38" s="145"/>
      <c r="Y38" s="146"/>
      <c r="Z38" s="135"/>
    </row>
    <row r="39" spans="1:26" ht="18.75" customHeight="1">
      <c r="A39" s="130">
        <v>16</v>
      </c>
      <c r="B39" s="127">
        <v>13</v>
      </c>
      <c r="C39" s="128" t="str">
        <f>IF(ISBLANK($B39),"",VLOOKUP($B39,[2]список!$B$3:$G$504,2,0))</f>
        <v>101 253 116 54</v>
      </c>
      <c r="D39" s="129" t="str">
        <f>IF(ISBLANK($B39),"",VLOOKUP($B39,[2]список!$B$3:$G$504,3,0))</f>
        <v xml:space="preserve">Новолодский Ростислав </v>
      </c>
      <c r="E39" s="129">
        <f>IF(ISBLANK($B39),"",VLOOKUP($B39,[2]список!$B$3:$G$504,4,0))</f>
        <v>39586</v>
      </c>
      <c r="F39" s="129" t="str">
        <f>IF(ISBLANK($B39),"",VLOOKUP($B39,[2]список!$B$3:$G$504,5,0))</f>
        <v>КМС</v>
      </c>
      <c r="G39" s="129" t="str">
        <f>IF(ISBLANK($B39),"",VLOOKUP($B39,[2]список!$B$3:$G$504,6,0))</f>
        <v>Санкт-Петербург</v>
      </c>
      <c r="H39" s="136">
        <v>19.681000000000001</v>
      </c>
      <c r="I39" s="140"/>
      <c r="J39" s="136">
        <v>33.877000000000002</v>
      </c>
      <c r="K39" s="140"/>
      <c r="L39" s="136">
        <v>48.375</v>
      </c>
      <c r="M39" s="140"/>
      <c r="N39" s="141">
        <v>17.521999999999998</v>
      </c>
      <c r="O39" s="27"/>
      <c r="P39" s="137">
        <v>7.3664351851851853E-4</v>
      </c>
      <c r="Q39" s="28">
        <f t="shared" si="0"/>
        <v>56.25</v>
      </c>
      <c r="R39" s="142" t="s">
        <v>33</v>
      </c>
      <c r="S39" s="29"/>
      <c r="U39" s="144"/>
      <c r="V39" s="144"/>
      <c r="W39" s="144"/>
      <c r="X39" s="145"/>
      <c r="Y39" s="146"/>
      <c r="Z39" s="135"/>
    </row>
    <row r="40" spans="1:26" ht="18.75" customHeight="1">
      <c r="A40" s="131">
        <v>17</v>
      </c>
      <c r="B40" s="127">
        <v>4</v>
      </c>
      <c r="C40" s="128" t="str">
        <f>IF(ISBLANK($B40),"",VLOOKUP($B40,[2]список!$B$3:$G$504,2,0))</f>
        <v>100 756 448 26</v>
      </c>
      <c r="D40" s="129" t="str">
        <f>IF(ISBLANK($B40),"",VLOOKUP($B40,[2]список!$B$3:$G$504,3,0))</f>
        <v xml:space="preserve">Бугаенко Виктор </v>
      </c>
      <c r="E40" s="129">
        <f>IF(ISBLANK($B40),"",VLOOKUP($B40,[2]список!$B$3:$G$504,4,0))</f>
        <v>38042</v>
      </c>
      <c r="F40" s="129" t="str">
        <f>IF(ISBLANK($B40),"",VLOOKUP($B40,[2]список!$B$3:$G$504,5,0))</f>
        <v>МСМК</v>
      </c>
      <c r="G40" s="129" t="str">
        <f>IF(ISBLANK($B40),"",VLOOKUP($B40,[2]список!$B$3:$G$504,6,0))</f>
        <v>Санкт-Петербург</v>
      </c>
      <c r="H40" s="136">
        <v>20.209</v>
      </c>
      <c r="I40" s="140"/>
      <c r="J40" s="136">
        <v>34.496000000000002</v>
      </c>
      <c r="K40" s="140"/>
      <c r="L40" s="136">
        <v>48.865000000000002</v>
      </c>
      <c r="M40" s="140"/>
      <c r="N40" s="141">
        <v>16.516999999999996</v>
      </c>
      <c r="O40" s="27"/>
      <c r="P40" s="137">
        <v>7.374768518518519E-4</v>
      </c>
      <c r="Q40" s="28">
        <f t="shared" si="0"/>
        <v>56.25</v>
      </c>
      <c r="R40" s="142" t="s">
        <v>33</v>
      </c>
      <c r="S40" s="29"/>
      <c r="U40" s="144"/>
      <c r="V40" s="144"/>
      <c r="W40" s="144"/>
      <c r="X40" s="145"/>
      <c r="Y40" s="146"/>
      <c r="Z40" s="135"/>
    </row>
    <row r="41" spans="1:26" ht="18.75" customHeight="1">
      <c r="A41" s="130">
        <v>18</v>
      </c>
      <c r="B41" s="127">
        <v>12</v>
      </c>
      <c r="C41" s="128" t="str">
        <f>IF(ISBLANK($B41),"",VLOOKUP($B41,[2]список!$B$3:$G$504,2,0))</f>
        <v>101 140 215 61</v>
      </c>
      <c r="D41" s="129" t="str">
        <f>IF(ISBLANK($B41),"",VLOOKUP($B41,[2]список!$B$3:$G$504,3,0))</f>
        <v xml:space="preserve">Болдырев Матвей </v>
      </c>
      <c r="E41" s="129">
        <f>IF(ISBLANK($B41),"",VLOOKUP($B41,[2]список!$B$3:$G$504,4,0))</f>
        <v>39320</v>
      </c>
      <c r="F41" s="129" t="str">
        <f>IF(ISBLANK($B41),"",VLOOKUP($B41,[2]список!$B$3:$G$504,5,0))</f>
        <v>КМС</v>
      </c>
      <c r="G41" s="129" t="str">
        <f>IF(ISBLANK($B41),"",VLOOKUP($B41,[2]список!$B$3:$G$504,6,0))</f>
        <v>Санкт-Петербург</v>
      </c>
      <c r="H41" s="136">
        <v>21.19</v>
      </c>
      <c r="I41" s="140"/>
      <c r="J41" s="136">
        <v>35.341999999999999</v>
      </c>
      <c r="K41" s="140"/>
      <c r="L41" s="136">
        <v>49.313000000000002</v>
      </c>
      <c r="M41" s="140"/>
      <c r="N41" s="141">
        <v>16.533000000000001</v>
      </c>
      <c r="O41" s="27"/>
      <c r="P41" s="137">
        <v>7.3856481481481483E-4</v>
      </c>
      <c r="Q41" s="28">
        <f t="shared" si="0"/>
        <v>56.25</v>
      </c>
      <c r="R41" s="142" t="s">
        <v>33</v>
      </c>
      <c r="S41" s="29"/>
      <c r="U41" s="144"/>
      <c r="V41" s="144"/>
      <c r="W41" s="144"/>
      <c r="X41" s="145"/>
      <c r="Y41" s="146"/>
      <c r="Z41" s="135"/>
    </row>
    <row r="42" spans="1:26" ht="18.75" customHeight="1">
      <c r="A42" s="131">
        <v>19</v>
      </c>
      <c r="B42" s="127">
        <v>68</v>
      </c>
      <c r="C42" s="128" t="str">
        <f>IF(ISBLANK($B42),"",VLOOKUP($B42,[2]список!$B$3:$G$504,2,0))</f>
        <v>100 904 236 83</v>
      </c>
      <c r="D42" s="129" t="str">
        <f>IF(ISBLANK($B42),"",VLOOKUP($B42,[2]список!$B$3:$G$504,3,0))</f>
        <v xml:space="preserve">Шешенин Андрей </v>
      </c>
      <c r="E42" s="129">
        <f>IF(ISBLANK($B42),"",VLOOKUP($B42,[2]список!$B$3:$G$504,4,0))</f>
        <v>38945</v>
      </c>
      <c r="F42" s="129" t="str">
        <f>IF(ISBLANK($B42),"",VLOOKUP($B42,[2]список!$B$3:$G$504,5,0))</f>
        <v>КМС</v>
      </c>
      <c r="G42" s="129" t="str">
        <f>IF(ISBLANK($B42),"",VLOOKUP($B42,[2]список!$B$3:$G$504,6,0))</f>
        <v>Москва</v>
      </c>
      <c r="H42" s="136">
        <v>19.321999999999999</v>
      </c>
      <c r="I42" s="140"/>
      <c r="J42" s="136">
        <v>33.293999999999997</v>
      </c>
      <c r="K42" s="140"/>
      <c r="L42" s="136">
        <v>47.79</v>
      </c>
      <c r="M42" s="140"/>
      <c r="N42" s="141">
        <v>18.363999999999997</v>
      </c>
      <c r="O42" s="27"/>
      <c r="P42" s="137">
        <v>7.3876157407407408E-4</v>
      </c>
      <c r="Q42" s="28">
        <f t="shared" si="0"/>
        <v>56.25</v>
      </c>
      <c r="R42" s="142" t="s">
        <v>33</v>
      </c>
      <c r="S42" s="29"/>
      <c r="U42" s="144"/>
      <c r="V42" s="144"/>
      <c r="W42" s="144"/>
      <c r="X42" s="145"/>
      <c r="Y42" s="146"/>
      <c r="Z42" s="135"/>
    </row>
    <row r="43" spans="1:26" ht="18.75" customHeight="1">
      <c r="A43" s="130">
        <v>20</v>
      </c>
      <c r="B43" s="127">
        <v>15</v>
      </c>
      <c r="C43" s="128" t="str">
        <f>IF(ISBLANK($B43),"",VLOOKUP($B43,[2]список!$B$3:$G$504,2,0))</f>
        <v>101 372 716 53</v>
      </c>
      <c r="D43" s="129" t="str">
        <f>IF(ISBLANK($B43),"",VLOOKUP($B43,[2]список!$B$3:$G$504,3,0))</f>
        <v xml:space="preserve">Яковлев Матвей </v>
      </c>
      <c r="E43" s="129">
        <f>IF(ISBLANK($B43),"",VLOOKUP($B43,[2]список!$B$3:$G$504,4,0))</f>
        <v>39469</v>
      </c>
      <c r="F43" s="129" t="str">
        <f>IF(ISBLANK($B43),"",VLOOKUP($B43,[2]список!$B$3:$G$504,5,0))</f>
        <v>МС</v>
      </c>
      <c r="G43" s="129" t="str">
        <f>IF(ISBLANK($B43),"",VLOOKUP($B43,[2]список!$B$3:$G$504,6,0))</f>
        <v>Санкт-Петербург</v>
      </c>
      <c r="H43" s="136">
        <v>20.106999999999999</v>
      </c>
      <c r="I43" s="140"/>
      <c r="J43" s="136">
        <v>34.433</v>
      </c>
      <c r="K43" s="140"/>
      <c r="L43" s="136">
        <v>49.075000000000003</v>
      </c>
      <c r="M43" s="140"/>
      <c r="N43" s="141">
        <v>16.739000000000004</v>
      </c>
      <c r="O43" s="27"/>
      <c r="P43" s="137">
        <v>7.4337962962962953E-4</v>
      </c>
      <c r="Q43" s="28">
        <f t="shared" si="0"/>
        <v>56.25</v>
      </c>
      <c r="R43" s="142" t="s">
        <v>33</v>
      </c>
      <c r="S43" s="29"/>
      <c r="U43" s="144"/>
      <c r="V43" s="144"/>
      <c r="W43" s="144"/>
      <c r="X43" s="145"/>
      <c r="Y43" s="146"/>
      <c r="Z43" s="135"/>
    </row>
    <row r="44" spans="1:26" ht="18.75" customHeight="1">
      <c r="A44" s="131">
        <v>21</v>
      </c>
      <c r="B44" s="127">
        <v>24</v>
      </c>
      <c r="C44" s="128" t="str">
        <f>IF(ISBLANK($B44),"",VLOOKUP($B44,[2]список!$B$3:$G$504,2,0))</f>
        <v>100 904 201 48</v>
      </c>
      <c r="D44" s="129" t="str">
        <f>IF(ISBLANK($B44),"",VLOOKUP($B44,[2]список!$B$3:$G$504,3,0))</f>
        <v>Галиханов Денис</v>
      </c>
      <c r="E44" s="129">
        <f>IF(ISBLANK($B44),"",VLOOKUP($B44,[2]список!$B$3:$G$504,4,0))</f>
        <v>38909</v>
      </c>
      <c r="F44" s="129" t="str">
        <f>IF(ISBLANK($B44),"",VLOOKUP($B44,[2]список!$B$3:$G$504,5,0))</f>
        <v>МС</v>
      </c>
      <c r="G44" s="129" t="str">
        <f>IF(ISBLANK($B44),"",VLOOKUP($B44,[2]список!$B$3:$G$504,6,0))</f>
        <v>Санкт-Петербург</v>
      </c>
      <c r="H44" s="136">
        <v>19.346</v>
      </c>
      <c r="I44" s="140"/>
      <c r="J44" s="136">
        <v>33.435000000000002</v>
      </c>
      <c r="K44" s="140"/>
      <c r="L44" s="136">
        <v>48.304000000000002</v>
      </c>
      <c r="M44" s="140"/>
      <c r="N44" s="141">
        <v>17.912000000000006</v>
      </c>
      <c r="O44" s="27"/>
      <c r="P44" s="137">
        <v>7.466319444444444E-4</v>
      </c>
      <c r="Q44" s="28">
        <f t="shared" si="0"/>
        <v>55.384615384615387</v>
      </c>
      <c r="R44" s="142" t="s">
        <v>33</v>
      </c>
      <c r="S44" s="29"/>
      <c r="U44" s="144"/>
      <c r="V44" s="144"/>
      <c r="W44" s="144"/>
      <c r="X44" s="145"/>
      <c r="Y44" s="146"/>
      <c r="Z44" s="135"/>
    </row>
    <row r="45" spans="1:26" ht="18.75" customHeight="1">
      <c r="A45" s="130">
        <v>22</v>
      </c>
      <c r="B45" s="127">
        <v>56</v>
      </c>
      <c r="C45" s="128" t="str">
        <f>IF(ISBLANK($B45),"",VLOOKUP($B45,[2]список!$B$3:$G$504,2,0))</f>
        <v>101 303 353 45</v>
      </c>
      <c r="D45" s="129" t="str">
        <f>IF(ISBLANK($B45),"",VLOOKUP($B45,[2]список!$B$3:$G$504,3,0))</f>
        <v xml:space="preserve">Меремеренко Дмитрий </v>
      </c>
      <c r="E45" s="129">
        <f>IF(ISBLANK($B45),"",VLOOKUP($B45,[2]список!$B$3:$G$504,4,0))</f>
        <v>38821</v>
      </c>
      <c r="F45" s="129" t="str">
        <f>IF(ISBLANK($B45),"",VLOOKUP($B45,[2]список!$B$3:$G$504,5,0))</f>
        <v>КМС</v>
      </c>
      <c r="G45" s="129" t="str">
        <f>IF(ISBLANK($B45),"",VLOOKUP($B45,[2]список!$B$3:$G$504,6,0))</f>
        <v>Москва</v>
      </c>
      <c r="H45" s="136">
        <v>19.004999999999999</v>
      </c>
      <c r="I45" s="140"/>
      <c r="J45" s="136">
        <v>32.813000000000002</v>
      </c>
      <c r="K45" s="140"/>
      <c r="L45" s="136">
        <v>47.774000000000001</v>
      </c>
      <c r="M45" s="140"/>
      <c r="N45" s="141">
        <v>17.374000000000002</v>
      </c>
      <c r="O45" s="27"/>
      <c r="P45" s="137">
        <v>7.4813657407407413E-4</v>
      </c>
      <c r="Q45" s="28">
        <f t="shared" si="0"/>
        <v>55.384615384615387</v>
      </c>
      <c r="R45" s="142" t="s">
        <v>33</v>
      </c>
      <c r="S45" s="29"/>
      <c r="U45" s="144"/>
      <c r="V45" s="144"/>
      <c r="W45" s="144"/>
      <c r="X45" s="145"/>
      <c r="Y45" s="146"/>
      <c r="Z45" s="135"/>
    </row>
    <row r="46" spans="1:26" ht="18.75" customHeight="1">
      <c r="A46" s="131">
        <v>23</v>
      </c>
      <c r="B46" s="127">
        <v>30</v>
      </c>
      <c r="C46" s="128" t="str">
        <f>IF(ISBLANK($B46),"",VLOOKUP($B46,[2]список!$B$3:$G$504,2,0))</f>
        <v>101 103 743 61</v>
      </c>
      <c r="D46" s="129" t="str">
        <f>IF(ISBLANK($B46),"",VLOOKUP($B46,[2]список!$B$3:$G$504,3,0))</f>
        <v>Голков Михаил</v>
      </c>
      <c r="E46" s="129">
        <f>IF(ISBLANK($B46),"",VLOOKUP($B46,[2]список!$B$3:$G$504,4,0))</f>
        <v>38749</v>
      </c>
      <c r="F46" s="129" t="str">
        <f>IF(ISBLANK($B46),"",VLOOKUP($B46,[2]список!$B$3:$G$504,5,0))</f>
        <v>МС</v>
      </c>
      <c r="G46" s="129" t="str">
        <f>IF(ISBLANK($B46),"",VLOOKUP($B46,[2]список!$B$3:$G$504,6,0))</f>
        <v>Санкт-Петербург</v>
      </c>
      <c r="H46" s="136">
        <v>20.646999999999998</v>
      </c>
      <c r="I46" s="140"/>
      <c r="J46" s="136">
        <v>34.840000000000003</v>
      </c>
      <c r="K46" s="140"/>
      <c r="L46" s="136">
        <v>49.317999999999998</v>
      </c>
      <c r="M46" s="140"/>
      <c r="N46" s="141">
        <v>16.888000000000005</v>
      </c>
      <c r="O46" s="27"/>
      <c r="P46" s="137">
        <v>7.503125E-4</v>
      </c>
      <c r="Q46" s="28">
        <f t="shared" si="0"/>
        <v>55.384615384615387</v>
      </c>
      <c r="R46" s="142" t="s">
        <v>33</v>
      </c>
      <c r="S46" s="29"/>
      <c r="U46" s="144"/>
      <c r="V46" s="144"/>
      <c r="W46" s="144"/>
      <c r="X46" s="145"/>
      <c r="Y46" s="146"/>
      <c r="Z46" s="135"/>
    </row>
    <row r="47" spans="1:26" ht="18.75" customHeight="1">
      <c r="A47" s="130">
        <v>24</v>
      </c>
      <c r="B47" s="127">
        <v>29</v>
      </c>
      <c r="C47" s="128" t="str">
        <f>IF(ISBLANK($B47),"",VLOOKUP($B47,[2]список!$B$3:$G$504,2,0))</f>
        <v>100 637 813 22</v>
      </c>
      <c r="D47" s="129" t="str">
        <f>IF(ISBLANK($B47),"",VLOOKUP($B47,[2]список!$B$3:$G$504,3,0))</f>
        <v>Шекелашвили Давид</v>
      </c>
      <c r="E47" s="129">
        <f>IF(ISBLANK($B47),"",VLOOKUP($B47,[2]список!$B$3:$G$504,4,0))</f>
        <v>37834</v>
      </c>
      <c r="F47" s="129" t="str">
        <f>IF(ISBLANK($B47),"",VLOOKUP($B47,[2]список!$B$3:$G$504,5,0))</f>
        <v>МС</v>
      </c>
      <c r="G47" s="129" t="str">
        <f>IF(ISBLANK($B47),"",VLOOKUP($B47,[2]список!$B$3:$G$504,6,0))</f>
        <v>Санкт-Петербург</v>
      </c>
      <c r="H47" s="136">
        <v>13.935</v>
      </c>
      <c r="I47" s="140"/>
      <c r="J47" s="136">
        <v>33.731999999999999</v>
      </c>
      <c r="K47" s="140"/>
      <c r="L47" s="136">
        <v>48.555999999999997</v>
      </c>
      <c r="M47" s="140"/>
      <c r="N47" s="141">
        <v>54.408999999999992</v>
      </c>
      <c r="O47" s="27"/>
      <c r="P47" s="137">
        <v>7.5694444444444453E-4</v>
      </c>
      <c r="Q47" s="28">
        <f t="shared" si="0"/>
        <v>55.384615384615387</v>
      </c>
      <c r="R47" s="142" t="s">
        <v>33</v>
      </c>
      <c r="S47" s="29"/>
      <c r="U47" s="144"/>
      <c r="V47" s="144"/>
      <c r="W47" s="144"/>
      <c r="X47" s="145"/>
      <c r="Y47" s="146"/>
      <c r="Z47" s="135"/>
    </row>
    <row r="48" spans="1:26" ht="18.75" customHeight="1">
      <c r="A48" s="131">
        <v>25</v>
      </c>
      <c r="B48" s="127">
        <v>48</v>
      </c>
      <c r="C48" s="128" t="str">
        <f>IF(ISBLANK($B48),"",VLOOKUP($B48,[2]список!$B$3:$G$504,2,0))</f>
        <v>100 921 793 83</v>
      </c>
      <c r="D48" s="129" t="str">
        <f>IF(ISBLANK($B48),"",VLOOKUP($B48,[2]список!$B$3:$G$504,3,0))</f>
        <v xml:space="preserve">Амелин Даниил </v>
      </c>
      <c r="E48" s="129">
        <f>IF(ISBLANK($B48),"",VLOOKUP($B48,[2]список!$B$3:$G$504,4,0))</f>
        <v>38819</v>
      </c>
      <c r="F48" s="129" t="str">
        <f>IF(ISBLANK($B48),"",VLOOKUP($B48,[2]список!$B$3:$G$504,5,0))</f>
        <v>МС</v>
      </c>
      <c r="G48" s="129" t="str">
        <f>IF(ISBLANK($B48),"",VLOOKUP($B48,[2]список!$B$3:$G$504,6,0))</f>
        <v>Москва</v>
      </c>
      <c r="H48" s="136">
        <v>19.300999999999998</v>
      </c>
      <c r="I48" s="140"/>
      <c r="J48" s="136">
        <v>33.131999999999998</v>
      </c>
      <c r="K48" s="140"/>
      <c r="L48" s="136">
        <v>48.637</v>
      </c>
      <c r="M48" s="140"/>
      <c r="N48" s="141">
        <v>18.061000000000007</v>
      </c>
      <c r="O48" s="27"/>
      <c r="P48" s="137">
        <v>7.5892361111111115E-4</v>
      </c>
      <c r="Q48" s="28">
        <f t="shared" si="0"/>
        <v>54.545454545454547</v>
      </c>
      <c r="R48" s="142" t="s">
        <v>33</v>
      </c>
      <c r="S48" s="29"/>
      <c r="U48" s="144"/>
      <c r="V48" s="144"/>
      <c r="W48" s="144"/>
      <c r="X48" s="145"/>
      <c r="Y48" s="146"/>
      <c r="Z48" s="135"/>
    </row>
    <row r="49" spans="1:26" ht="18.75" customHeight="1">
      <c r="A49" s="130">
        <v>26</v>
      </c>
      <c r="B49" s="127">
        <v>65</v>
      </c>
      <c r="C49" s="128" t="str">
        <f>IF(ISBLANK($B49),"",VLOOKUP($B49,[2]список!$B$3:$G$504,2,0))</f>
        <v>100 901 823 95</v>
      </c>
      <c r="D49" s="129" t="str">
        <f>IF(ISBLANK($B49),"",VLOOKUP($B49,[2]список!$B$3:$G$504,3,0))</f>
        <v>Шукуров Тимур</v>
      </c>
      <c r="E49" s="129">
        <f>IF(ISBLANK($B49),"",VLOOKUP($B49,[2]список!$B$3:$G$504,4,0))</f>
        <v>38552</v>
      </c>
      <c r="F49" s="129" t="str">
        <f>IF(ISBLANK($B49),"",VLOOKUP($B49,[2]список!$B$3:$G$504,5,0))</f>
        <v>МС</v>
      </c>
      <c r="G49" s="129" t="str">
        <f>IF(ISBLANK($B49),"",VLOOKUP($B49,[2]список!$B$3:$G$504,6,0))</f>
        <v>Москва</v>
      </c>
      <c r="H49" s="136">
        <v>19.7</v>
      </c>
      <c r="I49" s="140"/>
      <c r="J49" s="136">
        <v>34.116999999999997</v>
      </c>
      <c r="K49" s="140"/>
      <c r="L49" s="136">
        <v>49.295999999999999</v>
      </c>
      <c r="M49" s="140"/>
      <c r="N49" s="141">
        <v>16.284000000000006</v>
      </c>
      <c r="O49" s="27"/>
      <c r="P49" s="137">
        <v>7.612500000000001E-4</v>
      </c>
      <c r="Q49" s="28">
        <f t="shared" si="0"/>
        <v>54.545454545454547</v>
      </c>
      <c r="R49" s="142" t="s">
        <v>33</v>
      </c>
      <c r="S49" s="29"/>
      <c r="U49" s="144"/>
      <c r="V49" s="144"/>
      <c r="W49" s="144"/>
      <c r="X49" s="145"/>
      <c r="Y49" s="146"/>
      <c r="Z49" s="135"/>
    </row>
    <row r="50" spans="1:26" ht="18.75" customHeight="1">
      <c r="A50" s="131">
        <v>27</v>
      </c>
      <c r="B50" s="127">
        <v>55</v>
      </c>
      <c r="C50" s="128" t="str">
        <f>IF(ISBLANK($B50),"",VLOOKUP($B50,[2]список!$B$3:$G$504,2,0))</f>
        <v>101 005 119 86</v>
      </c>
      <c r="D50" s="129" t="str">
        <f>IF(ISBLANK($B50),"",VLOOKUP($B50,[2]список!$B$3:$G$504,3,0))</f>
        <v xml:space="preserve">Афанасьев Никита </v>
      </c>
      <c r="E50" s="129">
        <f>IF(ISBLANK($B50),"",VLOOKUP($B50,[2]список!$B$3:$G$504,4,0))</f>
        <v>38756</v>
      </c>
      <c r="F50" s="129" t="str">
        <f>IF(ISBLANK($B50),"",VLOOKUP($B50,[2]список!$B$3:$G$504,5,0))</f>
        <v>КМС</v>
      </c>
      <c r="G50" s="129" t="str">
        <f>IF(ISBLANK($B50),"",VLOOKUP($B50,[2]список!$B$3:$G$504,6,0))</f>
        <v>Москва</v>
      </c>
      <c r="H50" s="136">
        <v>18.934000000000001</v>
      </c>
      <c r="I50" s="140"/>
      <c r="J50" s="136">
        <v>32.802</v>
      </c>
      <c r="K50" s="140"/>
      <c r="L50" s="136">
        <v>48.246000000000002</v>
      </c>
      <c r="M50" s="140"/>
      <c r="N50" s="141">
        <v>17.771999999999998</v>
      </c>
      <c r="O50" s="27"/>
      <c r="P50" s="137">
        <v>7.6184027777777784E-4</v>
      </c>
      <c r="Q50" s="28">
        <f t="shared" si="0"/>
        <v>54.545454545454547</v>
      </c>
      <c r="R50" s="142" t="s">
        <v>33</v>
      </c>
      <c r="S50" s="29"/>
      <c r="U50" s="144"/>
      <c r="V50" s="144"/>
      <c r="W50" s="144"/>
      <c r="X50" s="145"/>
      <c r="Y50" s="146"/>
      <c r="Z50" s="135"/>
    </row>
    <row r="51" spans="1:26" ht="18.75" customHeight="1">
      <c r="A51" s="130">
        <v>28</v>
      </c>
      <c r="B51" s="127">
        <v>45</v>
      </c>
      <c r="C51" s="128" t="str">
        <f>IF(ISBLANK($B51),"",VLOOKUP($B51,[2]список!$B$3:$G$504,2,0))</f>
        <v>101 423 985 09</v>
      </c>
      <c r="D51" s="129" t="str">
        <f>IF(ISBLANK($B51),"",VLOOKUP($B51,[2]список!$B$3:$G$504,3,0))</f>
        <v>Евсин Денис</v>
      </c>
      <c r="E51" s="129">
        <f>IF(ISBLANK($B51),"",VLOOKUP($B51,[2]список!$B$3:$G$504,4,0))</f>
        <v>38798</v>
      </c>
      <c r="F51" s="129" t="str">
        <f>IF(ISBLANK($B51),"",VLOOKUP($B51,[2]список!$B$3:$G$504,5,0))</f>
        <v>КМС</v>
      </c>
      <c r="G51" s="129" t="str">
        <f>IF(ISBLANK($B51),"",VLOOKUP($B51,[2]список!$B$3:$G$504,6,0))</f>
        <v>Москва</v>
      </c>
      <c r="H51" s="136">
        <v>19.843</v>
      </c>
      <c r="I51" s="140"/>
      <c r="J51" s="136">
        <v>33.884</v>
      </c>
      <c r="K51" s="140"/>
      <c r="L51" s="136">
        <v>49.045999999999999</v>
      </c>
      <c r="M51" s="140"/>
      <c r="N51" s="141">
        <v>19.961999999999996</v>
      </c>
      <c r="O51" s="27"/>
      <c r="P51" s="137">
        <v>7.6342592592592597E-4</v>
      </c>
      <c r="Q51" s="28">
        <f t="shared" si="0"/>
        <v>54.545454545454547</v>
      </c>
      <c r="R51" s="142" t="s">
        <v>33</v>
      </c>
      <c r="S51" s="29"/>
      <c r="U51" s="144"/>
      <c r="V51" s="144"/>
      <c r="W51" s="144"/>
      <c r="X51" s="145"/>
      <c r="Y51" s="146"/>
      <c r="Z51" s="135"/>
    </row>
    <row r="52" spans="1:26" ht="18.75" customHeight="1">
      <c r="A52" s="131">
        <v>29</v>
      </c>
      <c r="B52" s="127">
        <v>67</v>
      </c>
      <c r="C52" s="128" t="str">
        <f>IF(ISBLANK($B52),"",VLOOKUP($B52,[2]список!$B$3:$G$504,2,0))</f>
        <v>101 582 922 33</v>
      </c>
      <c r="D52" s="129" t="str">
        <f>IF(ISBLANK($B52),"",VLOOKUP($B52,[2]список!$B$3:$G$504,3,0))</f>
        <v xml:space="preserve">Кислицин Николай </v>
      </c>
      <c r="E52" s="129">
        <f>IF(ISBLANK($B52),"",VLOOKUP($B52,[2]список!$B$3:$G$504,4,0))</f>
        <v>38899</v>
      </c>
      <c r="F52" s="129" t="str">
        <f>IF(ISBLANK($B52),"",VLOOKUP($B52,[2]список!$B$3:$G$504,5,0))</f>
        <v>КМС</v>
      </c>
      <c r="G52" s="129" t="str">
        <f>IF(ISBLANK($B52),"",VLOOKUP($B52,[2]список!$B$3:$G$504,6,0))</f>
        <v>Москва</v>
      </c>
      <c r="H52" s="138">
        <v>19.384</v>
      </c>
      <c r="I52" s="140"/>
      <c r="J52" s="138">
        <v>34.093000000000004</v>
      </c>
      <c r="K52" s="140"/>
      <c r="L52" s="138">
        <v>49.534999999999997</v>
      </c>
      <c r="M52" s="140"/>
      <c r="N52" s="141">
        <v>18.600000000000001</v>
      </c>
      <c r="O52" s="27"/>
      <c r="P52" s="139">
        <v>7.6908564814814819E-4</v>
      </c>
      <c r="Q52" s="28">
        <f t="shared" si="0"/>
        <v>54.545454545454547</v>
      </c>
      <c r="R52" s="142" t="s">
        <v>33</v>
      </c>
      <c r="S52" s="29"/>
      <c r="U52" s="144"/>
      <c r="V52" s="144"/>
      <c r="W52" s="144"/>
      <c r="X52" s="145"/>
      <c r="Y52" s="146"/>
      <c r="Z52" s="135"/>
    </row>
    <row r="53" spans="1:26" ht="18.75">
      <c r="A53" s="147" t="s">
        <v>37</v>
      </c>
      <c r="B53" s="92"/>
      <c r="C53" s="92"/>
      <c r="D53" s="92"/>
      <c r="E53" s="148"/>
      <c r="F53" s="148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149"/>
      <c r="U53" s="132"/>
      <c r="V53" s="132"/>
      <c r="W53" s="132"/>
      <c r="X53" s="133"/>
      <c r="Y53" s="134"/>
    </row>
    <row r="54" spans="1:26" ht="18.75">
      <c r="A54" s="30" t="s">
        <v>38</v>
      </c>
      <c r="B54" s="30"/>
      <c r="C54" s="31"/>
      <c r="D54" s="30"/>
      <c r="E54" s="32"/>
      <c r="F54" s="30"/>
      <c r="G54" s="33" t="s">
        <v>39</v>
      </c>
      <c r="H54" s="34">
        <v>3</v>
      </c>
      <c r="I54" s="35"/>
      <c r="J54" s="36" t="s">
        <v>40</v>
      </c>
      <c r="K54" s="33">
        <v>0</v>
      </c>
      <c r="L54" s="34"/>
      <c r="M54" s="34"/>
      <c r="N54" s="34"/>
      <c r="O54" s="34"/>
      <c r="P54" s="35"/>
      <c r="Q54" s="37"/>
      <c r="R54" s="36"/>
      <c r="S54" s="150"/>
      <c r="U54" s="132"/>
      <c r="V54" s="132"/>
      <c r="W54" s="132"/>
      <c r="X54" s="133"/>
      <c r="Y54" s="134"/>
    </row>
    <row r="55" spans="1:26" ht="18.75">
      <c r="A55" s="30" t="s">
        <v>41</v>
      </c>
      <c r="B55" s="30"/>
      <c r="C55" s="31"/>
      <c r="D55" s="30"/>
      <c r="E55" s="32"/>
      <c r="F55" s="30"/>
      <c r="G55" s="31" t="s">
        <v>42</v>
      </c>
      <c r="H55" s="34">
        <v>29</v>
      </c>
      <c r="I55" s="35"/>
      <c r="J55" s="36" t="s">
        <v>43</v>
      </c>
      <c r="K55" s="33">
        <v>8</v>
      </c>
      <c r="L55" s="34"/>
      <c r="M55" s="34"/>
      <c r="N55" s="34"/>
      <c r="O55" s="34"/>
      <c r="P55" s="35"/>
      <c r="Q55" s="37"/>
      <c r="R55" s="36"/>
      <c r="S55" s="150"/>
      <c r="U55" s="132"/>
      <c r="V55" s="132"/>
      <c r="W55" s="132"/>
      <c r="X55" s="133"/>
      <c r="Y55" s="134"/>
    </row>
    <row r="56" spans="1:26">
      <c r="A56" s="30"/>
      <c r="B56" s="30"/>
      <c r="C56" s="31"/>
      <c r="D56" s="30"/>
      <c r="E56" s="32"/>
      <c r="F56" s="30"/>
      <c r="G56" s="31" t="s">
        <v>44</v>
      </c>
      <c r="H56" s="34">
        <v>29</v>
      </c>
      <c r="I56" s="35"/>
      <c r="J56" s="36" t="s">
        <v>45</v>
      </c>
      <c r="K56" s="33">
        <v>13</v>
      </c>
      <c r="L56" s="34"/>
      <c r="M56" s="34"/>
      <c r="N56" s="34"/>
      <c r="O56" s="34"/>
      <c r="P56" s="35"/>
      <c r="Q56" s="37"/>
      <c r="R56" s="36"/>
      <c r="S56" s="150"/>
      <c r="U56" s="135"/>
      <c r="V56" s="135"/>
      <c r="W56" s="135"/>
      <c r="X56" s="135"/>
      <c r="Y56" s="135"/>
    </row>
    <row r="57" spans="1:26">
      <c r="A57" s="30"/>
      <c r="B57" s="30"/>
      <c r="C57" s="31"/>
      <c r="D57" s="30"/>
      <c r="E57" s="32"/>
      <c r="F57" s="30"/>
      <c r="G57" s="31" t="s">
        <v>46</v>
      </c>
      <c r="H57" s="34">
        <v>29</v>
      </c>
      <c r="I57" s="35"/>
      <c r="J57" s="36" t="s">
        <v>33</v>
      </c>
      <c r="K57" s="33">
        <v>8</v>
      </c>
      <c r="L57" s="34"/>
      <c r="M57" s="34"/>
      <c r="N57" s="34"/>
      <c r="O57" s="34"/>
      <c r="P57" s="35"/>
      <c r="Q57" s="37"/>
      <c r="R57" s="36"/>
      <c r="S57" s="150"/>
    </row>
    <row r="58" spans="1:26">
      <c r="A58" s="30"/>
      <c r="B58" s="30"/>
      <c r="C58" s="31"/>
      <c r="D58" s="30"/>
      <c r="E58" s="32"/>
      <c r="F58" s="30"/>
      <c r="G58" s="31" t="s">
        <v>47</v>
      </c>
      <c r="H58" s="34">
        <v>0</v>
      </c>
      <c r="I58" s="35"/>
      <c r="J58" s="36" t="s">
        <v>34</v>
      </c>
      <c r="K58" s="33">
        <v>0</v>
      </c>
      <c r="L58" s="34"/>
      <c r="M58" s="34"/>
      <c r="N58" s="34"/>
      <c r="O58" s="34"/>
      <c r="P58" s="35"/>
      <c r="Q58" s="37"/>
      <c r="R58" s="36"/>
      <c r="S58" s="150"/>
    </row>
    <row r="59" spans="1:26">
      <c r="A59" s="30"/>
      <c r="B59" s="30"/>
      <c r="C59" s="31"/>
      <c r="D59" s="30"/>
      <c r="E59" s="32"/>
      <c r="F59" s="30"/>
      <c r="G59" s="31" t="s">
        <v>48</v>
      </c>
      <c r="H59" s="34">
        <v>0</v>
      </c>
      <c r="I59" s="35"/>
      <c r="J59" s="37" t="s">
        <v>35</v>
      </c>
      <c r="K59" s="33">
        <v>0</v>
      </c>
      <c r="L59" s="34"/>
      <c r="M59" s="34"/>
      <c r="N59" s="34"/>
      <c r="O59" s="34"/>
      <c r="P59" s="35"/>
      <c r="Q59" s="37"/>
      <c r="R59" s="36"/>
      <c r="S59" s="150"/>
    </row>
    <row r="60" spans="1:26">
      <c r="A60" s="30"/>
      <c r="B60" s="30"/>
      <c r="C60" s="31"/>
      <c r="D60" s="30"/>
      <c r="E60" s="32"/>
      <c r="F60" s="30"/>
      <c r="G60" s="31" t="s">
        <v>49</v>
      </c>
      <c r="H60" s="34">
        <v>0</v>
      </c>
      <c r="I60" s="35"/>
      <c r="J60" s="37" t="s">
        <v>36</v>
      </c>
      <c r="K60" s="33">
        <v>0</v>
      </c>
      <c r="L60" s="34"/>
      <c r="M60" s="34"/>
      <c r="N60" s="34"/>
      <c r="O60" s="34"/>
      <c r="P60" s="35"/>
      <c r="Q60" s="37"/>
      <c r="R60" s="36"/>
      <c r="S60" s="150"/>
    </row>
    <row r="61" spans="1:26">
      <c r="A61" s="30"/>
      <c r="B61" s="38"/>
      <c r="C61" s="38"/>
      <c r="D61" s="30"/>
      <c r="E61" s="32"/>
      <c r="F61" s="30"/>
      <c r="G61" s="30"/>
      <c r="H61" s="39"/>
      <c r="I61" s="39"/>
      <c r="J61" s="39"/>
      <c r="K61" s="39"/>
      <c r="L61" s="39"/>
      <c r="M61" s="39"/>
      <c r="N61" s="39"/>
      <c r="O61" s="39"/>
      <c r="P61" s="39"/>
      <c r="Q61" s="37"/>
      <c r="R61" s="30"/>
      <c r="S61" s="151"/>
    </row>
    <row r="62" spans="1:26" ht="15">
      <c r="A62" s="71"/>
      <c r="B62" s="72"/>
      <c r="C62" s="72"/>
      <c r="D62" s="72"/>
      <c r="E62" s="72" t="s">
        <v>50</v>
      </c>
      <c r="F62" s="72"/>
      <c r="G62" s="72"/>
      <c r="H62" s="72" t="s">
        <v>51</v>
      </c>
      <c r="I62" s="72"/>
      <c r="J62" s="72"/>
      <c r="K62" s="72"/>
      <c r="L62" s="72"/>
      <c r="M62" s="72"/>
      <c r="N62" s="72"/>
      <c r="O62" s="72" t="s">
        <v>52</v>
      </c>
      <c r="P62" s="72"/>
      <c r="Q62" s="72"/>
      <c r="R62" s="72"/>
      <c r="S62" s="93"/>
    </row>
    <row r="63" spans="1:26">
      <c r="A63" s="94"/>
      <c r="B63" s="51"/>
      <c r="C63" s="51"/>
      <c r="D63" s="51"/>
      <c r="E63" s="51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6"/>
    </row>
    <row r="64" spans="1:26">
      <c r="A64" s="40"/>
      <c r="B64" s="41"/>
      <c r="C64" s="41"/>
      <c r="D64" s="41"/>
      <c r="E64" s="42"/>
      <c r="F64" s="41"/>
      <c r="G64" s="41"/>
      <c r="H64" s="43"/>
      <c r="I64" s="43"/>
      <c r="J64" s="43"/>
      <c r="K64" s="43"/>
      <c r="L64" s="43"/>
      <c r="M64" s="43"/>
      <c r="N64" s="43"/>
      <c r="O64" s="43"/>
      <c r="P64" s="43"/>
      <c r="Q64" s="41"/>
      <c r="R64" s="41"/>
      <c r="S64" s="44"/>
    </row>
    <row r="65" spans="1:19">
      <c r="A65" s="40"/>
      <c r="B65" s="41"/>
      <c r="C65" s="41"/>
      <c r="D65" s="41"/>
      <c r="E65" s="42"/>
      <c r="F65" s="41"/>
      <c r="G65" s="41"/>
      <c r="H65" s="43"/>
      <c r="I65" s="43"/>
      <c r="J65" s="43"/>
      <c r="K65" s="43"/>
      <c r="L65" s="43"/>
      <c r="M65" s="43"/>
      <c r="N65" s="43"/>
      <c r="O65" s="43"/>
      <c r="P65" s="43"/>
      <c r="Q65" s="41"/>
      <c r="R65" s="41"/>
      <c r="S65" s="44"/>
    </row>
    <row r="66" spans="1:19">
      <c r="A66" s="40"/>
      <c r="B66" s="41"/>
      <c r="C66" s="41"/>
      <c r="D66" s="41"/>
      <c r="E66" s="42"/>
      <c r="F66" s="41"/>
      <c r="G66" s="41"/>
      <c r="H66" s="43"/>
      <c r="I66" s="43"/>
      <c r="J66" s="43"/>
      <c r="K66" s="43"/>
      <c r="L66" s="43"/>
      <c r="M66" s="43"/>
      <c r="N66" s="43"/>
      <c r="O66" s="43"/>
      <c r="P66" s="43"/>
      <c r="Q66" s="41"/>
      <c r="R66" s="41"/>
      <c r="S66" s="44"/>
    </row>
    <row r="67" spans="1:19">
      <c r="A67" s="40"/>
      <c r="B67" s="41"/>
      <c r="C67" s="41"/>
      <c r="D67" s="41"/>
      <c r="E67" s="42"/>
      <c r="F67" s="41"/>
      <c r="G67" s="41"/>
      <c r="H67" s="43"/>
      <c r="I67" s="43"/>
      <c r="J67" s="43"/>
      <c r="K67" s="43"/>
      <c r="L67" s="43"/>
      <c r="M67" s="43"/>
      <c r="N67" s="43"/>
      <c r="O67" s="43"/>
      <c r="P67" s="43"/>
      <c r="Q67" s="45"/>
      <c r="R67" s="46"/>
      <c r="S67" s="44"/>
    </row>
    <row r="68" spans="1:19" ht="13.5" thickBot="1">
      <c r="A68" s="97" t="s">
        <v>2</v>
      </c>
      <c r="B68" s="98"/>
      <c r="C68" s="98"/>
      <c r="D68" s="98"/>
      <c r="E68" s="98" t="str">
        <f>G17</f>
        <v>Г.Н. Соловьев (ВК, г. Санкт-Петербург)</v>
      </c>
      <c r="F68" s="98"/>
      <c r="G68" s="98"/>
      <c r="H68" s="98" t="str">
        <f>G18</f>
        <v>И.Н. Михайлова (ВК, г. Санкт-Петербург)</v>
      </c>
      <c r="I68" s="98"/>
      <c r="J68" s="98"/>
      <c r="K68" s="98"/>
      <c r="L68" s="98"/>
      <c r="M68" s="98"/>
      <c r="N68" s="98"/>
      <c r="O68" s="98" t="str">
        <f>G19</f>
        <v>Е.В. Попова (ВК, г. Воронеж)</v>
      </c>
      <c r="P68" s="98"/>
      <c r="Q68" s="98"/>
      <c r="R68" s="98"/>
      <c r="S68" s="99"/>
    </row>
    <row r="69" spans="1:19" ht="13.5" thickTop="1"/>
  </sheetData>
  <autoFilter ref="B23:N52"/>
  <mergeCells count="47">
    <mergeCell ref="A63:E63"/>
    <mergeCell ref="F63:S63"/>
    <mergeCell ref="A68:D68"/>
    <mergeCell ref="E68:G68"/>
    <mergeCell ref="H68:N68"/>
    <mergeCell ref="O68:S68"/>
    <mergeCell ref="U21:U22"/>
    <mergeCell ref="V21:V22"/>
    <mergeCell ref="A53:D53"/>
    <mergeCell ref="G53:S53"/>
    <mergeCell ref="A62:D62"/>
    <mergeCell ref="E62:G62"/>
    <mergeCell ref="H62:N62"/>
    <mergeCell ref="O62:S62"/>
    <mergeCell ref="J22:K22"/>
    <mergeCell ref="L22:M22"/>
    <mergeCell ref="N22:O22"/>
    <mergeCell ref="H18:S18"/>
    <mergeCell ref="Q21:Q22"/>
    <mergeCell ref="R21:R22"/>
    <mergeCell ref="S21:S22"/>
    <mergeCell ref="F21:F22"/>
    <mergeCell ref="G21:G22"/>
    <mergeCell ref="H21:O21"/>
    <mergeCell ref="P21:P22"/>
    <mergeCell ref="A15:G15"/>
    <mergeCell ref="H15:S15"/>
    <mergeCell ref="H16:S16"/>
    <mergeCell ref="H17:S17"/>
    <mergeCell ref="A21:A22"/>
    <mergeCell ref="B21:B22"/>
    <mergeCell ref="C21:C22"/>
    <mergeCell ref="D21:D22"/>
    <mergeCell ref="E21:E22"/>
    <mergeCell ref="H22:I22"/>
    <mergeCell ref="A12:S12"/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A11:S11"/>
  </mergeCells>
  <conditionalFormatting sqref="G57:G60">
    <cfRule type="duplicateValues" dxfId="0" priority="1"/>
  </conditionalFormatting>
  <pageMargins left="0.31496062992125984" right="0" top="0" bottom="0" header="0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1000 м ю 15-16</vt:lpstr>
      <vt:lpstr>'1000 м ю 15-16'!Область_печати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2024-10-17T11:53:23Z</dcterms:created>
  <dcterms:modified xsi:type="dcterms:W3CDTF">2025-02-03T10:37:58Z</dcterms:modified>
</cp:coreProperties>
</file>