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спринт  д15-16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 localSheetId="0">#REF!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/>
  <c r="E44"/>
  <c r="D44"/>
  <c r="C44"/>
  <c r="G43"/>
  <c r="E43"/>
  <c r="D43"/>
  <c r="C43"/>
  <c r="G42"/>
  <c r="E42"/>
  <c r="D42"/>
  <c r="C42"/>
  <c r="G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49"/>
  <c r="G48"/>
  <c r="G47"/>
  <c r="G46"/>
  <c r="H59" l="1"/>
  <c r="F59"/>
  <c r="D59"/>
  <c r="I52"/>
  <c r="G52"/>
  <c r="I51"/>
  <c r="G51"/>
  <c r="I50"/>
  <c r="G50"/>
  <c r="I49"/>
  <c r="I48"/>
  <c r="I47"/>
  <c r="I46"/>
</calcChain>
</file>

<file path=xl/sharedStrings.xml><?xml version="1.0" encoding="utf-8"?>
<sst xmlns="http://schemas.openxmlformats.org/spreadsheetml/2006/main" count="64" uniqueCount="59">
  <si>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</si>
  <si>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</si>
  <si>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</si>
  <si>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</si>
  <si>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</si>
  <si>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</si>
  <si>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спринт</t>
  </si>
  <si>
    <t>№ ВРВС: 0080431611Я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</si>
  <si>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</si>
  <si>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</si>
  <si>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</si>
  <si>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</si>
  <si>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</si>
  <si>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</si>
  <si>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</si>
  <si>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</si>
  <si>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</si>
  <si>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КРУГА/КРУГОВ:    0,250/3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</si>
  <si>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</si>
  <si>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</si>
  <si>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</si>
  <si>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</si>
  <si>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</si>
  <si>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</si>
  <si>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</si>
  <si>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</si>
  <si>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</si>
  <si>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</si>
  <si>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</si>
  <si>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2 СР</t>
  </si>
  <si>
    <t>3 СР</t>
  </si>
  <si>
    <t>ПОГОДНЫЕ УСЛОВИЯ</t>
  </si>
  <si>
    <t>СТАТИСТИКА ГОНКИ</t>
  </si>
  <si>
    <t>t°C 22</t>
  </si>
  <si>
    <t>Субъектов РФ</t>
  </si>
  <si>
    <t>ЗМС</t>
  </si>
  <si>
    <t>Р 991</t>
  </si>
  <si>
    <t>Заявлено</t>
  </si>
  <si>
    <t>МСМК</t>
  </si>
  <si>
    <t>вл. 69%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</si>
  <si>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</si>
  <si>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</si>
  <si>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</si>
  <si>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</si>
  <si>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</si>
  <si>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</si>
  <si>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</si>
  <si>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</si>
  <si>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</si>
  <si>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СУДЬЯ НА ФИНИШЕ</t>
  </si>
  <si>
    <t>ЮНИОРКИ 17-18 ЛЕТ</t>
  </si>
  <si>
    <t>ДАТА ПРОВЕДЕНИЯ: 30 января 2025 года</t>
  </si>
  <si>
    <t>№ ЕКП 2025: 2008780021031827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</si>
  <si>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</si>
  <si>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</si>
  <si>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</si>
  <si>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2 сп.р.</t>
  </si>
  <si>
    <t>1 сп.р.</t>
  </si>
  <si>
    <t>МЕСТО ПРОВЕДЕНИЯ:  г. САНКТ ПЕТЕРБУРГ- велотрек "Локосфинкс"</t>
  </si>
</sst>
</file>

<file path=xl/styles.xml><?xml version="1.0" encoding="utf-8"?>
<styleSheet xmlns="http://schemas.openxmlformats.org/spreadsheetml/2006/main">
  <numFmts count="3">
    <numFmt numFmtId="164" formatCode="h:mm:ss.00"/>
    <numFmt numFmtId="165" formatCode="0.000"/>
    <numFmt numFmtId="166" formatCode="mm:ss.0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Calibri Light"/>
      <family val="1"/>
      <charset val="204"/>
      <scheme val="major"/>
    </font>
    <font>
      <sz val="12"/>
      <name val="Calibri Light"/>
      <family val="2"/>
      <charset val="204"/>
      <scheme val="major"/>
    </font>
    <font>
      <sz val="10"/>
      <name val="Cambria"/>
      <family val="1"/>
      <charset val="204"/>
    </font>
    <font>
      <sz val="10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3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 wrapText="1"/>
    </xf>
    <xf numFmtId="14" fontId="11" fillId="3" borderId="25" xfId="2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166" fontId="13" fillId="0" borderId="27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166" fontId="3" fillId="0" borderId="27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164" fontId="14" fillId="0" borderId="3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/>
    </xf>
    <xf numFmtId="0" fontId="7" fillId="3" borderId="31" xfId="1" applyFont="1" applyFill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9" fillId="0" borderId="33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4" fontId="20" fillId="0" borderId="27" xfId="0" applyNumberFormat="1" applyFont="1" applyBorder="1" applyAlignment="1">
      <alignment horizontal="center" vertical="center"/>
    </xf>
    <xf numFmtId="14" fontId="20" fillId="0" borderId="16" xfId="0" applyNumberFormat="1" applyFont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/>
    </xf>
    <xf numFmtId="0" fontId="16" fillId="0" borderId="21" xfId="1" applyFont="1" applyBorder="1" applyAlignment="1">
      <alignment horizontal="center"/>
    </xf>
    <xf numFmtId="49" fontId="3" fillId="0" borderId="27" xfId="1" applyNumberFormat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</cellXfs>
  <cellStyles count="3">
    <cellStyle name="Обычный" xfId="0" builtinId="0"/>
    <cellStyle name="Обычный 2 2 2" xfId="1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52</xdr:row>
      <xdr:rowOff>47625</xdr:rowOff>
    </xdr:from>
    <xdr:to>
      <xdr:col>6</xdr:col>
      <xdr:colOff>647700</xdr:colOff>
      <xdr:row>58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11537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53</xdr:row>
      <xdr:rowOff>47625</xdr:rowOff>
    </xdr:from>
    <xdr:to>
      <xdr:col>4</xdr:col>
      <xdr:colOff>476250</xdr:colOff>
      <xdr:row>59</xdr:row>
      <xdr:rowOff>9525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344275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942975</xdr:colOff>
      <xdr:row>52</xdr:row>
      <xdr:rowOff>114300</xdr:rowOff>
    </xdr:from>
    <xdr:to>
      <xdr:col>8</xdr:col>
      <xdr:colOff>476250</xdr:colOff>
      <xdr:row>58</xdr:row>
      <xdr:rowOff>168275</xdr:rowOff>
    </xdr:to>
    <xdr:pic>
      <xdr:nvPicPr>
        <xdr:cNvPr id="8" name="Рисунок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267575" y="11249025"/>
          <a:ext cx="885825" cy="102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FF33"/>
    <pageSetUpPr fitToPage="1"/>
  </sheetPr>
  <dimension ref="A1:L60"/>
  <sheetViews>
    <sheetView tabSelected="1" topLeftCell="A10" zoomScaleNormal="100" workbookViewId="0">
      <selection activeCell="A13" sqref="A13"/>
    </sheetView>
  </sheetViews>
  <sheetFormatPr defaultRowHeight="12.75"/>
  <cols>
    <col min="1" max="1" width="9.140625" style="1"/>
    <col min="2" max="2" width="8.5703125" style="1" customWidth="1"/>
    <col min="3" max="3" width="14.140625" style="1" customWidth="1"/>
    <col min="4" max="4" width="23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12" ht="21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2" ht="8.25" customHeight="1">
      <c r="A2" s="91"/>
      <c r="B2" s="91"/>
      <c r="C2" s="91"/>
      <c r="D2" s="91"/>
      <c r="E2" s="91"/>
      <c r="F2" s="91"/>
      <c r="G2" s="91"/>
      <c r="H2" s="91"/>
      <c r="I2" s="91"/>
    </row>
    <row r="3" spans="1:12" ht="21">
      <c r="A3" s="91" t="s">
        <v>1</v>
      </c>
      <c r="B3" s="91"/>
      <c r="C3" s="91"/>
      <c r="D3" s="91"/>
      <c r="E3" s="91"/>
      <c r="F3" s="91"/>
      <c r="G3" s="91"/>
      <c r="H3" s="91"/>
      <c r="I3" s="91"/>
    </row>
    <row r="4" spans="1:12" ht="10.9" customHeight="1">
      <c r="A4" s="91"/>
      <c r="B4" s="91"/>
      <c r="C4" s="91"/>
      <c r="D4" s="91"/>
      <c r="E4" s="91"/>
      <c r="F4" s="91"/>
      <c r="G4" s="91"/>
      <c r="H4" s="91"/>
      <c r="I4" s="91"/>
    </row>
    <row r="5" spans="1:12">
      <c r="A5" s="66" t="s">
        <v>2</v>
      </c>
      <c r="B5" s="66"/>
      <c r="C5" s="66"/>
      <c r="D5" s="66"/>
      <c r="E5" s="66"/>
      <c r="F5" s="66"/>
      <c r="G5" s="66"/>
      <c r="H5" s="66"/>
      <c r="I5" s="66"/>
    </row>
    <row r="6" spans="1:12" ht="20.45" customHeight="1">
      <c r="A6" s="92" t="s">
        <v>3</v>
      </c>
      <c r="B6" s="92"/>
      <c r="C6" s="92"/>
      <c r="D6" s="92"/>
      <c r="E6" s="92"/>
      <c r="F6" s="92"/>
      <c r="G6" s="92"/>
      <c r="H6" s="92"/>
      <c r="I6" s="92"/>
    </row>
    <row r="7" spans="1:12" ht="19.149999999999999" customHeight="1">
      <c r="A7" s="92" t="s">
        <v>4</v>
      </c>
      <c r="B7" s="92"/>
      <c r="C7" s="92"/>
      <c r="D7" s="92"/>
      <c r="E7" s="92"/>
      <c r="F7" s="92"/>
      <c r="G7" s="92"/>
      <c r="H7" s="92"/>
      <c r="I7" s="92"/>
    </row>
    <row r="8" spans="1:12" ht="7.9" customHeight="1" thickBot="1">
      <c r="A8" s="93"/>
      <c r="B8" s="93"/>
      <c r="C8" s="93"/>
      <c r="D8" s="93"/>
      <c r="E8" s="93"/>
      <c r="F8" s="93"/>
      <c r="G8" s="93"/>
      <c r="H8" s="93"/>
      <c r="I8" s="93"/>
    </row>
    <row r="9" spans="1:12" ht="19.5" thickTop="1">
      <c r="A9" s="94" t="s">
        <v>5</v>
      </c>
      <c r="B9" s="95"/>
      <c r="C9" s="95"/>
      <c r="D9" s="95"/>
      <c r="E9" s="95"/>
      <c r="F9" s="95"/>
      <c r="G9" s="95"/>
      <c r="H9" s="95"/>
      <c r="I9" s="96"/>
    </row>
    <row r="10" spans="1:12" ht="18.75">
      <c r="A10" s="97" t="s">
        <v>6</v>
      </c>
      <c r="B10" s="98"/>
      <c r="C10" s="98"/>
      <c r="D10" s="98"/>
      <c r="E10" s="98"/>
      <c r="F10" s="98"/>
      <c r="G10" s="98"/>
      <c r="H10" s="98"/>
      <c r="I10" s="99"/>
    </row>
    <row r="11" spans="1:12" ht="18.75">
      <c r="A11" s="100" t="s">
        <v>50</v>
      </c>
      <c r="B11" s="101"/>
      <c r="C11" s="101"/>
      <c r="D11" s="101"/>
      <c r="E11" s="101"/>
      <c r="F11" s="101"/>
      <c r="G11" s="101"/>
      <c r="H11" s="101"/>
      <c r="I11" s="102"/>
    </row>
    <row r="12" spans="1:12" ht="15.6" customHeight="1">
      <c r="A12" s="88"/>
      <c r="B12" s="89"/>
      <c r="C12" s="89"/>
      <c r="D12" s="89"/>
      <c r="E12" s="89"/>
      <c r="F12" s="89"/>
      <c r="G12" s="89"/>
      <c r="H12" s="89"/>
      <c r="I12" s="90"/>
    </row>
    <row r="13" spans="1:12" ht="15.75">
      <c r="A13" s="52" t="s">
        <v>58</v>
      </c>
      <c r="B13" s="4"/>
      <c r="C13" s="4"/>
      <c r="D13" s="4"/>
      <c r="E13" s="2"/>
      <c r="F13" s="3"/>
      <c r="G13" s="4"/>
      <c r="H13" s="5"/>
      <c r="I13" s="6" t="s">
        <v>7</v>
      </c>
      <c r="L13" s="54"/>
    </row>
    <row r="14" spans="1:12" ht="15.75">
      <c r="A14" s="53" t="s">
        <v>51</v>
      </c>
      <c r="B14" s="9"/>
      <c r="C14" s="9"/>
      <c r="D14" s="9"/>
      <c r="E14" s="7"/>
      <c r="F14" s="8"/>
      <c r="G14" s="9"/>
      <c r="H14" s="10"/>
      <c r="I14" s="11" t="s">
        <v>52</v>
      </c>
      <c r="L14" s="55"/>
    </row>
    <row r="15" spans="1:12" ht="15">
      <c r="A15" s="75" t="s">
        <v>8</v>
      </c>
      <c r="B15" s="76"/>
      <c r="C15" s="76"/>
      <c r="D15" s="76"/>
      <c r="E15" s="76"/>
      <c r="F15" s="76"/>
      <c r="G15" s="77"/>
      <c r="H15" s="78" t="s">
        <v>9</v>
      </c>
      <c r="I15" s="79"/>
    </row>
    <row r="16" spans="1:12" ht="15">
      <c r="A16" s="12" t="s">
        <v>10</v>
      </c>
      <c r="B16" s="13"/>
      <c r="C16" s="13"/>
      <c r="D16" s="14"/>
      <c r="E16" s="15" t="s">
        <v>2</v>
      </c>
      <c r="F16" s="14"/>
      <c r="G16" s="15"/>
      <c r="H16" s="80" t="s">
        <v>11</v>
      </c>
      <c r="I16" s="81"/>
    </row>
    <row r="17" spans="1:9" ht="15.75">
      <c r="A17" s="12" t="s">
        <v>12</v>
      </c>
      <c r="B17" s="13"/>
      <c r="C17" s="13"/>
      <c r="D17" s="15"/>
      <c r="E17" s="16"/>
      <c r="F17" s="14"/>
      <c r="G17" s="56" t="s">
        <v>53</v>
      </c>
      <c r="H17" s="82" t="s">
        <v>13</v>
      </c>
      <c r="I17" s="83"/>
    </row>
    <row r="18" spans="1:9" ht="15.75">
      <c r="A18" s="12" t="s">
        <v>14</v>
      </c>
      <c r="B18" s="13"/>
      <c r="C18" s="13"/>
      <c r="D18" s="15"/>
      <c r="E18" s="16"/>
      <c r="F18" s="14"/>
      <c r="G18" s="56" t="s">
        <v>54</v>
      </c>
      <c r="H18" s="82" t="s">
        <v>15</v>
      </c>
      <c r="I18" s="83"/>
    </row>
    <row r="19" spans="1:9" ht="16.5" thickBot="1">
      <c r="A19" s="17" t="s">
        <v>16</v>
      </c>
      <c r="B19" s="18"/>
      <c r="C19" s="18"/>
      <c r="D19" s="19"/>
      <c r="E19" s="20"/>
      <c r="F19" s="19"/>
      <c r="G19" s="57" t="s">
        <v>55</v>
      </c>
      <c r="H19" s="21" t="s">
        <v>17</v>
      </c>
      <c r="I19" s="22"/>
    </row>
    <row r="20" spans="1:9" ht="14.25" thickTop="1" thickBot="1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26.25" thickTop="1">
      <c r="A21" s="28" t="s">
        <v>18</v>
      </c>
      <c r="B21" s="29" t="s">
        <v>19</v>
      </c>
      <c r="C21" s="29" t="s">
        <v>20</v>
      </c>
      <c r="D21" s="29" t="s">
        <v>21</v>
      </c>
      <c r="E21" s="30" t="s">
        <v>22</v>
      </c>
      <c r="F21" s="29" t="s">
        <v>23</v>
      </c>
      <c r="G21" s="29" t="s">
        <v>24</v>
      </c>
      <c r="H21" s="31" t="s">
        <v>25</v>
      </c>
      <c r="I21" s="32" t="s">
        <v>26</v>
      </c>
    </row>
    <row r="22" spans="1:9" ht="19.149999999999999" customHeight="1">
      <c r="A22" s="58">
        <v>1</v>
      </c>
      <c r="B22" s="62">
        <v>113</v>
      </c>
      <c r="C22" s="59" t="str">
        <f>IF(ISBLANK($B22),"",VLOOKUP($B22,[2]список!$B$3:$G$504,2,0))</f>
        <v>101 041 226 12</v>
      </c>
      <c r="D22" s="60" t="str">
        <f>IF(ISBLANK($B22),"",VLOOKUP($B22,[2]список!$B$3:$G$504,3,0))</f>
        <v xml:space="preserve">Солозобова Вероника </v>
      </c>
      <c r="E22" s="60">
        <f>IF(ISBLANK($B22),"",VLOOKUP($B22,[2]список!$B$3:$G$504,4,0))</f>
        <v>39647</v>
      </c>
      <c r="F22" s="60" t="str">
        <f>IF(ISBLANK($B22),"",VLOOKUP($B22,[2]список!$B$3:$G$504,5,0))</f>
        <v>МС</v>
      </c>
      <c r="G22" s="61" t="str">
        <f>IF(ISBLANK($B22),"",VLOOKUP($B22,[2]список!$B$3:$G$504,6,0))</f>
        <v>Москва</v>
      </c>
      <c r="H22" s="33"/>
      <c r="I22" s="34"/>
    </row>
    <row r="23" spans="1:9" ht="19.149999999999999" customHeight="1">
      <c r="A23" s="58">
        <v>2</v>
      </c>
      <c r="B23" s="62">
        <v>27</v>
      </c>
      <c r="C23" s="59" t="str">
        <f>IF(ISBLANK($B23),"",VLOOKUP($B23,[2]список!$B$3:$G$504,2,0))</f>
        <v>100 807 482 38</v>
      </c>
      <c r="D23" s="60" t="str">
        <f>IF(ISBLANK($B23),"",VLOOKUP($B23,[2]список!$B$3:$G$504,3,0))</f>
        <v>Чертихина Юлия</v>
      </c>
      <c r="E23" s="60">
        <f>IF(ISBLANK($B23),"",VLOOKUP($B23,[2]список!$B$3:$G$504,4,0))</f>
        <v>39121</v>
      </c>
      <c r="F23" s="60" t="str">
        <f>IF(ISBLANK($B23),"",VLOOKUP($B23,[2]список!$B$3:$G$504,5,0))</f>
        <v>МС</v>
      </c>
      <c r="G23" s="61" t="str">
        <f>IF(ISBLANK($B23),"",VLOOKUP($B23,[2]список!$B$3:$G$504,6,0))</f>
        <v>Санкт-Петербург</v>
      </c>
      <c r="H23" s="33"/>
      <c r="I23" s="34"/>
    </row>
    <row r="24" spans="1:9" ht="19.149999999999999" customHeight="1">
      <c r="A24" s="58">
        <v>3</v>
      </c>
      <c r="B24" s="62">
        <v>83</v>
      </c>
      <c r="C24" s="59" t="str">
        <f>IF(ISBLANK($B24),"",VLOOKUP($B24,[2]список!$B$3:$G$504,2,0))</f>
        <v>101 327 898 49</v>
      </c>
      <c r="D24" s="60" t="str">
        <f>IF(ISBLANK($B24),"",VLOOKUP($B24,[2]список!$B$3:$G$504,3,0))</f>
        <v>Лучина Виктория</v>
      </c>
      <c r="E24" s="60">
        <f>IF(ISBLANK($B24),"",VLOOKUP($B24,[2]список!$B$3:$G$504,4,0))</f>
        <v>39558</v>
      </c>
      <c r="F24" s="60" t="str">
        <f>IF(ISBLANK($B24),"",VLOOKUP($B24,[2]список!$B$3:$G$504,5,0))</f>
        <v>МС</v>
      </c>
      <c r="G24" s="61" t="str">
        <f>IF(ISBLANK($B24),"",VLOOKUP($B24,[2]список!$B$3:$G$504,6,0))</f>
        <v>Тульская Область</v>
      </c>
      <c r="H24" s="33"/>
      <c r="I24" s="34"/>
    </row>
    <row r="25" spans="1:9" ht="19.149999999999999" customHeight="1">
      <c r="A25" s="58">
        <v>4</v>
      </c>
      <c r="B25" s="62">
        <v>35</v>
      </c>
      <c r="C25" s="59" t="str">
        <f>IF(ISBLANK($B25),"",VLOOKUP($B25,[2]список!$B$3:$G$504,2,0))</f>
        <v>101 276 131 80</v>
      </c>
      <c r="D25" s="60" t="str">
        <f>IF(ISBLANK($B25),"",VLOOKUP($B25,[2]список!$B$3:$G$504,3,0))</f>
        <v>Першина Анастасия</v>
      </c>
      <c r="E25" s="60">
        <f>IF(ISBLANK($B25),"",VLOOKUP($B25,[2]список!$B$3:$G$504,4,0))</f>
        <v>39810</v>
      </c>
      <c r="F25" s="60" t="str">
        <f>IF(ISBLANK($B25),"",VLOOKUP($B25,[2]список!$B$3:$G$504,5,0))</f>
        <v>КМС</v>
      </c>
      <c r="G25" s="61" t="str">
        <f>IF(ISBLANK($B25),"",VLOOKUP($B25,[2]список!$B$3:$G$504,6,0))</f>
        <v>Санкт-Петербург</v>
      </c>
      <c r="H25" s="33"/>
      <c r="I25" s="34"/>
    </row>
    <row r="26" spans="1:9" ht="19.149999999999999" customHeight="1">
      <c r="A26" s="58">
        <v>5</v>
      </c>
      <c r="B26" s="62">
        <v>121</v>
      </c>
      <c r="C26" s="59" t="str">
        <f>IF(ISBLANK($B26),"",VLOOKUP($B26,[2]список!$B$3:$G$504,2,0))</f>
        <v>101 127 096 37</v>
      </c>
      <c r="D26" s="60" t="str">
        <f>IF(ISBLANK($B26),"",VLOOKUP($B26,[2]список!$B$3:$G$504,3,0))</f>
        <v xml:space="preserve">Фарафонтова Елизавета </v>
      </c>
      <c r="E26" s="60">
        <f>IF(ISBLANK($B26),"",VLOOKUP($B26,[2]список!$B$3:$G$504,4,0))</f>
        <v>39296</v>
      </c>
      <c r="F26" s="60" t="str">
        <f>IF(ISBLANK($B26),"",VLOOKUP($B26,[2]список!$B$3:$G$504,5,0))</f>
        <v>МС</v>
      </c>
      <c r="G26" s="61" t="str">
        <f>IF(ISBLANK($B26),"",VLOOKUP($B26,[2]список!$B$3:$G$504,6,0))</f>
        <v>Москва</v>
      </c>
      <c r="H26" s="33"/>
      <c r="I26" s="34"/>
    </row>
    <row r="27" spans="1:9" ht="19.149999999999999" customHeight="1">
      <c r="A27" s="58">
        <v>6</v>
      </c>
      <c r="B27" s="62">
        <v>22</v>
      </c>
      <c r="C27" s="59" t="str">
        <f>IF(ISBLANK($B27),"",VLOOKUP($B27,[2]список!$B$3:$G$504,2,0))</f>
        <v>100 900 531 64</v>
      </c>
      <c r="D27" s="60" t="str">
        <f>IF(ISBLANK($B27),"",VLOOKUP($B27,[2]список!$B$3:$G$504,3,0))</f>
        <v>Клименко Эвелина</v>
      </c>
      <c r="E27" s="60">
        <f>IF(ISBLANK($B27),"",VLOOKUP($B27,[2]список!$B$3:$G$504,4,0))</f>
        <v>39217</v>
      </c>
      <c r="F27" s="60" t="str">
        <f>IF(ISBLANK($B27),"",VLOOKUP($B27,[2]список!$B$3:$G$504,5,0))</f>
        <v>КМС</v>
      </c>
      <c r="G27" s="61" t="str">
        <f>IF(ISBLANK($B27),"",VLOOKUP($B27,[2]список!$B$3:$G$504,6,0))</f>
        <v>Санкт-Петербург</v>
      </c>
      <c r="H27" s="33"/>
      <c r="I27" s="34"/>
    </row>
    <row r="28" spans="1:9" ht="19.149999999999999" customHeight="1">
      <c r="A28" s="58">
        <v>7</v>
      </c>
      <c r="B28" s="62">
        <v>34</v>
      </c>
      <c r="C28" s="59" t="str">
        <f>IF(ISBLANK($B28),"",VLOOKUP($B28,[2]список!$B$3:$G$504,2,0))</f>
        <v>101 374 222 07</v>
      </c>
      <c r="D28" s="60" t="str">
        <f>IF(ISBLANK($B28),"",VLOOKUP($B28,[2]список!$B$3:$G$504,3,0))</f>
        <v>Беляева Мария</v>
      </c>
      <c r="E28" s="60">
        <f>IF(ISBLANK($B28),"",VLOOKUP($B28,[2]список!$B$3:$G$504,4,0))</f>
        <v>39866</v>
      </c>
      <c r="F28" s="60" t="str">
        <f>IF(ISBLANK($B28),"",VLOOKUP($B28,[2]список!$B$3:$G$504,5,0))</f>
        <v>МС</v>
      </c>
      <c r="G28" s="61" t="str">
        <f>IF(ISBLANK($B28),"",VLOOKUP($B28,[2]список!$B$3:$G$504,6,0))</f>
        <v>Санкт-Петербург</v>
      </c>
      <c r="H28" s="33"/>
      <c r="I28" s="34"/>
    </row>
    <row r="29" spans="1:9" ht="19.149999999999999" customHeight="1">
      <c r="A29" s="58">
        <v>8</v>
      </c>
      <c r="B29" s="62">
        <v>114</v>
      </c>
      <c r="C29" s="59" t="str">
        <f>IF(ISBLANK($B29),"",VLOOKUP($B29,[2]список!$B$3:$G$504,2,0))</f>
        <v>101 284 194 92</v>
      </c>
      <c r="D29" s="60" t="str">
        <f>IF(ISBLANK($B29),"",VLOOKUP($B29,[2]список!$B$3:$G$504,3,0))</f>
        <v xml:space="preserve">Студенникова Ярослава </v>
      </c>
      <c r="E29" s="60">
        <f>IF(ISBLANK($B29),"",VLOOKUP($B29,[2]список!$B$3:$G$504,4,0))</f>
        <v>39785</v>
      </c>
      <c r="F29" s="60" t="str">
        <f>IF(ISBLANK($B29),"",VLOOKUP($B29,[2]список!$B$3:$G$504,5,0))</f>
        <v>МС</v>
      </c>
      <c r="G29" s="61" t="str">
        <f>IF(ISBLANK($B29),"",VLOOKUP($B29,[2]список!$B$3:$G$504,6,0))</f>
        <v>Москва</v>
      </c>
      <c r="H29" s="33"/>
      <c r="I29" s="34"/>
    </row>
    <row r="30" spans="1:9" ht="19.149999999999999" customHeight="1">
      <c r="A30" s="58">
        <v>9</v>
      </c>
      <c r="B30" s="62">
        <v>89</v>
      </c>
      <c r="C30" s="59" t="str">
        <f>IF(ISBLANK($B30),"",VLOOKUP($B30,[2]список!$B$3:$G$504,2,0))</f>
        <v>101 379 194 32</v>
      </c>
      <c r="D30" s="60" t="str">
        <f>IF(ISBLANK($B30),"",VLOOKUP($B30,[2]список!$B$3:$G$504,3,0))</f>
        <v xml:space="preserve">Ермолова Мария </v>
      </c>
      <c r="E30" s="60">
        <f>IF(ISBLANK($B30),"",VLOOKUP($B30,[2]список!$B$3:$G$504,4,0))</f>
        <v>39688</v>
      </c>
      <c r="F30" s="60" t="str">
        <f>IF(ISBLANK($B30),"",VLOOKUP($B30,[2]список!$B$3:$G$504,5,0))</f>
        <v>КМС</v>
      </c>
      <c r="G30" s="61" t="str">
        <f>IF(ISBLANK($B30),"",VLOOKUP($B30,[2]список!$B$3:$G$504,6,0))</f>
        <v>Тульская Область</v>
      </c>
      <c r="H30" s="35"/>
      <c r="I30" s="34"/>
    </row>
    <row r="31" spans="1:9" ht="19.149999999999999" customHeight="1">
      <c r="A31" s="58">
        <v>10</v>
      </c>
      <c r="B31" s="62">
        <v>116</v>
      </c>
      <c r="C31" s="59" t="str">
        <f>IF(ISBLANK($B31),"",VLOOKUP($B31,[2]список!$B$3:$G$504,2,0))</f>
        <v>101 124 634 00</v>
      </c>
      <c r="D31" s="60" t="str">
        <f>IF(ISBLANK($B31),"",VLOOKUP($B31,[2]список!$B$3:$G$504,3,0))</f>
        <v xml:space="preserve">Сашенкова Александра </v>
      </c>
      <c r="E31" s="60">
        <f>IF(ISBLANK($B31),"",VLOOKUP($B31,[2]список!$B$3:$G$504,4,0))</f>
        <v>39458</v>
      </c>
      <c r="F31" s="60" t="str">
        <f>IF(ISBLANK($B31),"",VLOOKUP($B31,[2]список!$B$3:$G$504,5,0))</f>
        <v>КМС</v>
      </c>
      <c r="G31" s="61" t="str">
        <f>IF(ISBLANK($B31),"",VLOOKUP($B31,[2]список!$B$3:$G$504,6,0))</f>
        <v>Москва</v>
      </c>
      <c r="H31" s="35"/>
      <c r="I31" s="34"/>
    </row>
    <row r="32" spans="1:9" ht="19.149999999999999" customHeight="1">
      <c r="A32" s="58">
        <v>11</v>
      </c>
      <c r="B32" s="62">
        <v>96</v>
      </c>
      <c r="C32" s="59" t="str">
        <f>IF(ISBLANK($B32),"",VLOOKUP($B32,[2]список!$B$3:$G$504,2,0))</f>
        <v>101 405 081 20</v>
      </c>
      <c r="D32" s="60" t="str">
        <f>IF(ISBLANK($B32),"",VLOOKUP($B32,[2]список!$B$3:$G$504,3,0))</f>
        <v>Волобуева Валерия</v>
      </c>
      <c r="E32" s="60">
        <f>IF(ISBLANK($B32),"",VLOOKUP($B32,[2]список!$B$3:$G$504,4,0))</f>
        <v>40294</v>
      </c>
      <c r="F32" s="60" t="s">
        <v>56</v>
      </c>
      <c r="G32" s="61" t="str">
        <f>IF(ISBLANK($B32),"",VLOOKUP($B32,[2]список!$B$3:$G$504,6,0))</f>
        <v>Санкт-Петербург</v>
      </c>
      <c r="H32" s="35"/>
      <c r="I32" s="34"/>
    </row>
    <row r="33" spans="1:9" ht="19.149999999999999" customHeight="1">
      <c r="A33" s="58">
        <v>12</v>
      </c>
      <c r="B33" s="62">
        <v>122</v>
      </c>
      <c r="C33" s="59" t="str">
        <f>IF(ISBLANK($B33),"",VLOOKUP($B33,[2]список!$B$3:$G$504,2,0))</f>
        <v>101 201 202 35</v>
      </c>
      <c r="D33" s="60" t="str">
        <f>IF(ISBLANK($B33),"",VLOOKUP($B33,[2]список!$B$3:$G$504,3,0))</f>
        <v xml:space="preserve">Голуенко Дарья </v>
      </c>
      <c r="E33" s="60">
        <f>IF(ISBLANK($B33),"",VLOOKUP($B33,[2]список!$B$3:$G$504,4,0))</f>
        <v>39166</v>
      </c>
      <c r="F33" s="60" t="str">
        <f>IF(ISBLANK($B33),"",VLOOKUP($B33,[2]список!$B$3:$G$504,5,0))</f>
        <v>КМС</v>
      </c>
      <c r="G33" s="61" t="str">
        <f>IF(ISBLANK($B33),"",VLOOKUP($B33,[2]список!$B$3:$G$504,6,0))</f>
        <v>Москва</v>
      </c>
      <c r="H33" s="35"/>
      <c r="I33" s="34"/>
    </row>
    <row r="34" spans="1:9" ht="19.149999999999999" customHeight="1">
      <c r="A34" s="58">
        <v>13</v>
      </c>
      <c r="B34" s="62">
        <v>120</v>
      </c>
      <c r="C34" s="59" t="str">
        <f>IF(ISBLANK($B34),"",VLOOKUP($B34,[2]список!$B$3:$G$504,2,0))</f>
        <v>101 372 706 43</v>
      </c>
      <c r="D34" s="60" t="str">
        <f>IF(ISBLANK($B34),"",VLOOKUP($B34,[2]список!$B$3:$G$504,3,0))</f>
        <v>Алексеева Васса</v>
      </c>
      <c r="E34" s="60">
        <f>IF(ISBLANK($B34),"",VLOOKUP($B34,[2]список!$B$3:$G$504,4,0))</f>
        <v>39897</v>
      </c>
      <c r="F34" s="60" t="str">
        <f>IF(ISBLANK($B34),"",VLOOKUP($B34,[2]список!$B$3:$G$504,5,0))</f>
        <v>КМС</v>
      </c>
      <c r="G34" s="61" t="str">
        <f>IF(ISBLANK($B34),"",VLOOKUP($B34,[2]список!$B$3:$G$504,6,0))</f>
        <v>Москва</v>
      </c>
      <c r="H34" s="35"/>
      <c r="I34" s="34"/>
    </row>
    <row r="35" spans="1:9" ht="19.149999999999999" customHeight="1">
      <c r="A35" s="58">
        <v>14</v>
      </c>
      <c r="B35" s="62">
        <v>88</v>
      </c>
      <c r="C35" s="59" t="str">
        <f>IF(ISBLANK($B35),"",VLOOKUP($B35,[2]список!$B$3:$G$504,2,0))</f>
        <v>101 327 900 51</v>
      </c>
      <c r="D35" s="60" t="str">
        <f>IF(ISBLANK($B35),"",VLOOKUP($B35,[2]список!$B$3:$G$504,3,0))</f>
        <v xml:space="preserve">Дроздова Ольга </v>
      </c>
      <c r="E35" s="60">
        <f>IF(ISBLANK($B35),"",VLOOKUP($B35,[2]список!$B$3:$G$504,4,0))</f>
        <v>39616</v>
      </c>
      <c r="F35" s="60" t="str">
        <f>IF(ISBLANK($B35),"",VLOOKUP($B35,[2]список!$B$3:$G$504,5,0))</f>
        <v>КМС</v>
      </c>
      <c r="G35" s="61" t="str">
        <f>IF(ISBLANK($B35),"",VLOOKUP($B35,[2]список!$B$3:$G$504,6,0))</f>
        <v>Тульская Область</v>
      </c>
      <c r="H35" s="35"/>
      <c r="I35" s="34"/>
    </row>
    <row r="36" spans="1:9" ht="19.149999999999999" customHeight="1">
      <c r="A36" s="58">
        <v>15</v>
      </c>
      <c r="B36" s="62">
        <v>84</v>
      </c>
      <c r="C36" s="59" t="str">
        <f>IF(ISBLANK($B36),"",VLOOKUP($B36,[2]список!$B$3:$G$504,2,0))</f>
        <v>101 423 352 55</v>
      </c>
      <c r="D36" s="60" t="str">
        <f>IF(ISBLANK($B36),"",VLOOKUP($B36,[2]список!$B$3:$G$504,3,0))</f>
        <v xml:space="preserve">Гвоздева Диана </v>
      </c>
      <c r="E36" s="60">
        <f>IF(ISBLANK($B36),"",VLOOKUP($B36,[2]список!$B$3:$G$504,4,0))</f>
        <v>39650</v>
      </c>
      <c r="F36" s="60" t="str">
        <f>IF(ISBLANK($B36),"",VLOOKUP($B36,[2]список!$B$3:$G$504,5,0))</f>
        <v>КМС</v>
      </c>
      <c r="G36" s="61" t="str">
        <f>IF(ISBLANK($B36),"",VLOOKUP($B36,[2]список!$B$3:$G$504,6,0))</f>
        <v>Тульская Область</v>
      </c>
      <c r="H36" s="35"/>
      <c r="I36" s="34"/>
    </row>
    <row r="37" spans="1:9" ht="19.149999999999999" customHeight="1">
      <c r="A37" s="58">
        <v>16</v>
      </c>
      <c r="B37" s="62">
        <v>103</v>
      </c>
      <c r="C37" s="59" t="str">
        <f>IF(ISBLANK($B37),"",VLOOKUP($B37,[2]список!$B$3:$G$504,2,0))</f>
        <v>101 194 965 06</v>
      </c>
      <c r="D37" s="60" t="str">
        <f>IF(ISBLANK($B37),"",VLOOKUP($B37,[2]список!$B$3:$G$504,3,0))</f>
        <v xml:space="preserve">Колоницкая Виктория </v>
      </c>
      <c r="E37" s="60">
        <f>IF(ISBLANK($B37),"",VLOOKUP($B37,[2]список!$B$3:$G$504,4,0))</f>
        <v>39295</v>
      </c>
      <c r="F37" s="60" t="str">
        <f>IF(ISBLANK($B37),"",VLOOKUP($B37,[2]список!$B$3:$G$504,5,0))</f>
        <v>КМС</v>
      </c>
      <c r="G37" s="61" t="str">
        <f>IF(ISBLANK($B37),"",VLOOKUP($B37,[2]список!$B$3:$G$504,6,0))</f>
        <v>Санкт-Петербург</v>
      </c>
      <c r="H37" s="35"/>
      <c r="I37" s="34"/>
    </row>
    <row r="38" spans="1:9" ht="19.149999999999999" customHeight="1">
      <c r="A38" s="58">
        <v>17</v>
      </c>
      <c r="B38" s="62">
        <v>90</v>
      </c>
      <c r="C38" s="59" t="str">
        <f>IF(ISBLANK($B38),"",VLOOKUP($B38,[2]список!$B$3:$G$504,2,0))</f>
        <v>101 431 491 46</v>
      </c>
      <c r="D38" s="60" t="str">
        <f>IF(ISBLANK($B38),"",VLOOKUP($B38,[2]список!$B$3:$G$504,3,0))</f>
        <v xml:space="preserve">Сибаева Снежана </v>
      </c>
      <c r="E38" s="60">
        <f>IF(ISBLANK($B38),"",VLOOKUP($B38,[2]список!$B$3:$G$504,4,0))</f>
        <v>39402</v>
      </c>
      <c r="F38" s="60" t="str">
        <f>IF(ISBLANK($B38),"",VLOOKUP($B38,[2]список!$B$3:$G$504,5,0))</f>
        <v>КМС</v>
      </c>
      <c r="G38" s="61" t="str">
        <f>IF(ISBLANK($B38),"",VLOOKUP($B38,[2]список!$B$3:$G$504,6,0))</f>
        <v>Тульская Область</v>
      </c>
      <c r="H38" s="35"/>
      <c r="I38" s="34"/>
    </row>
    <row r="39" spans="1:9" ht="19.149999999999999" customHeight="1">
      <c r="A39" s="58">
        <v>18</v>
      </c>
      <c r="B39" s="62">
        <v>102</v>
      </c>
      <c r="C39" s="59" t="str">
        <f>IF(ISBLANK($B39),"",VLOOKUP($B39,[2]список!$B$3:$G$504,2,0))</f>
        <v>101 320 124 35</v>
      </c>
      <c r="D39" s="60" t="str">
        <f>IF(ISBLANK($B39),"",VLOOKUP($B39,[2]список!$B$3:$G$504,3,0))</f>
        <v xml:space="preserve">Лосева Анфиса </v>
      </c>
      <c r="E39" s="60">
        <f>IF(ISBLANK($B39),"",VLOOKUP($B39,[2]список!$B$3:$G$504,4,0))</f>
        <v>39524</v>
      </c>
      <c r="F39" s="60" t="str">
        <f>IF(ISBLANK($B39),"",VLOOKUP($B39,[2]список!$B$3:$G$504,5,0))</f>
        <v>КМС</v>
      </c>
      <c r="G39" s="61" t="str">
        <f>IF(ISBLANK($B39),"",VLOOKUP($B39,[2]список!$B$3:$G$504,6,0))</f>
        <v>Санкт-Петербург</v>
      </c>
      <c r="H39" s="35"/>
      <c r="I39" s="36"/>
    </row>
    <row r="40" spans="1:9" ht="19.149999999999999" customHeight="1">
      <c r="A40" s="58">
        <v>19</v>
      </c>
      <c r="B40" s="62">
        <v>81</v>
      </c>
      <c r="C40" s="59" t="str">
        <f>IF(ISBLANK($B40),"",VLOOKUP($B40,[2]список!$B$3:$G$504,2,0))</f>
        <v>101 303 450 45</v>
      </c>
      <c r="D40" s="60" t="str">
        <f>IF(ISBLANK($B40),"",VLOOKUP($B40,[2]список!$B$3:$G$504,3,0))</f>
        <v>Соколова Софья</v>
      </c>
      <c r="E40" s="60">
        <f>IF(ISBLANK($B40),"",VLOOKUP($B40,[2]список!$B$3:$G$504,4,0))</f>
        <v>39106</v>
      </c>
      <c r="F40" s="60" t="str">
        <f>IF(ISBLANK($B40),"",VLOOKUP($B40,[2]список!$B$3:$G$504,5,0))</f>
        <v>КМС</v>
      </c>
      <c r="G40" s="61" t="str">
        <f>IF(ISBLANK($B40),"",VLOOKUP($B40,[2]список!$B$3:$G$504,6,0))</f>
        <v>Тульская Область</v>
      </c>
      <c r="H40" s="35"/>
      <c r="I40" s="36"/>
    </row>
    <row r="41" spans="1:9" ht="19.149999999999999" customHeight="1">
      <c r="A41" s="58">
        <v>20</v>
      </c>
      <c r="B41" s="62">
        <v>108</v>
      </c>
      <c r="C41" s="59" t="str">
        <f>IF(ISBLANK($B41),"",VLOOKUP($B41,[2]список!$B$3:$G$504,2,0))</f>
        <v>101 446 473 90</v>
      </c>
      <c r="D41" s="60" t="str">
        <f>IF(ISBLANK($B41),"",VLOOKUP($B41,[2]список!$B$3:$G$504,3,0))</f>
        <v xml:space="preserve">Рулёва Анастасия </v>
      </c>
      <c r="E41" s="60">
        <f>IF(ISBLANK($B41),"",VLOOKUP($B41,[2]список!$B$3:$G$504,4,0))</f>
        <v>39954</v>
      </c>
      <c r="F41" s="60" t="s">
        <v>56</v>
      </c>
      <c r="G41" s="61" t="str">
        <f>IF(ISBLANK($B41),"",VLOOKUP($B41,[2]список!$B$3:$G$504,6,0))</f>
        <v>Санкт-Петербург</v>
      </c>
      <c r="H41" s="35"/>
      <c r="I41" s="36"/>
    </row>
    <row r="42" spans="1:9" ht="19.149999999999999" customHeight="1">
      <c r="A42" s="58">
        <v>21</v>
      </c>
      <c r="B42" s="62">
        <v>111</v>
      </c>
      <c r="C42" s="59" t="str">
        <f>IF(ISBLANK($B42),"",VLOOKUP($B42,[2]список!$B$3:$G$504,2,0))</f>
        <v>101 338 708 92</v>
      </c>
      <c r="D42" s="60" t="str">
        <f>IF(ISBLANK($B42),"",VLOOKUP($B42,[2]список!$B$3:$G$504,3,0))</f>
        <v>Решетникова Вероника</v>
      </c>
      <c r="E42" s="60">
        <f>IF(ISBLANK($B42),"",VLOOKUP($B42,[2]список!$B$3:$G$504,4,0))</f>
        <v>39912</v>
      </c>
      <c r="F42" s="60" t="s">
        <v>56</v>
      </c>
      <c r="G42" s="61" t="str">
        <f>IF(ISBLANK($B42),"",VLOOKUP($B42,[2]список!$B$3:$G$504,6,0))</f>
        <v>Санкт-Петербург</v>
      </c>
      <c r="H42" s="35"/>
      <c r="I42" s="36"/>
    </row>
    <row r="43" spans="1:9" ht="19.149999999999999" customHeight="1" thickBot="1">
      <c r="A43" s="58">
        <v>22</v>
      </c>
      <c r="B43" s="62">
        <v>95</v>
      </c>
      <c r="C43" s="59" t="str">
        <f>IF(ISBLANK($B43),"",VLOOKUP($B43,[2]список!$B$3:$G$504,2,0))</f>
        <v>101 326 796 14</v>
      </c>
      <c r="D43" s="60" t="str">
        <f>IF(ISBLANK($B43),"",VLOOKUP($B43,[2]список!$B$3:$G$504,3,0))</f>
        <v>Шайкина Вероника</v>
      </c>
      <c r="E43" s="60">
        <f>IF(ISBLANK($B43),"",VLOOKUP($B43,[2]список!$B$3:$G$504,4,0))</f>
        <v>40357</v>
      </c>
      <c r="F43" s="60" t="s">
        <v>57</v>
      </c>
      <c r="G43" s="61" t="str">
        <f>IF(ISBLANK($B43),"",VLOOKUP($B43,[2]список!$B$3:$G$504,6,0))</f>
        <v>Санкт-Петербург</v>
      </c>
      <c r="H43" s="35"/>
      <c r="I43" s="36"/>
    </row>
    <row r="44" spans="1:9" ht="17.25" thickTop="1" thickBot="1">
      <c r="A44" s="58">
        <v>23</v>
      </c>
      <c r="B44" s="62">
        <v>40</v>
      </c>
      <c r="C44" s="59" t="str">
        <f>IF(ISBLANK($B44),"",VLOOKUP($B44,[2]список!$B$3:$G$504,2,0))</f>
        <v>101 446 472 89</v>
      </c>
      <c r="D44" s="60" t="str">
        <f>IF(ISBLANK($B44),"",VLOOKUP($B44,[2]список!$B$3:$G$504,3,0))</f>
        <v>Курамшина Кристина</v>
      </c>
      <c r="E44" s="60">
        <f>IF(ISBLANK($B44),"",VLOOKUP($B44,[2]список!$B$3:$G$504,4,0))</f>
        <v>40258</v>
      </c>
      <c r="F44" s="60" t="s">
        <v>57</v>
      </c>
      <c r="G44" s="61" t="str">
        <f>IF(ISBLANK($B44),"",VLOOKUP($B44,[2]список!$B$3:$G$504,6,0))</f>
        <v>Санкт-Петербург</v>
      </c>
      <c r="H44" s="39"/>
      <c r="I44" s="40"/>
    </row>
    <row r="45" spans="1:9" ht="15.75" thickTop="1">
      <c r="A45" s="84" t="s">
        <v>31</v>
      </c>
      <c r="B45" s="85"/>
      <c r="C45" s="85"/>
      <c r="D45" s="85"/>
      <c r="E45" s="41"/>
      <c r="F45" s="85" t="s">
        <v>32</v>
      </c>
      <c r="G45" s="85"/>
      <c r="H45" s="85"/>
      <c r="I45" s="86"/>
    </row>
    <row r="46" spans="1:9">
      <c r="A46" s="42" t="s">
        <v>33</v>
      </c>
      <c r="B46" s="42"/>
      <c r="C46" s="43"/>
      <c r="D46" s="42"/>
      <c r="E46" s="87" t="s">
        <v>34</v>
      </c>
      <c r="F46" s="87"/>
      <c r="G46" s="37">
        <f t="shared" ref="G46:G49" si="0">COUNTIF(A18:A49,"НФ")</f>
        <v>0</v>
      </c>
      <c r="H46" s="44" t="s">
        <v>35</v>
      </c>
      <c r="I46" s="37">
        <f>COUNTIF(F22:F53,"ЗМС")</f>
        <v>0</v>
      </c>
    </row>
    <row r="47" spans="1:9">
      <c r="A47" s="38" t="s">
        <v>36</v>
      </c>
      <c r="B47" s="42"/>
      <c r="C47" s="45"/>
      <c r="D47" s="42"/>
      <c r="E47" s="72" t="s">
        <v>37</v>
      </c>
      <c r="F47" s="72"/>
      <c r="G47" s="37">
        <f t="shared" si="0"/>
        <v>0</v>
      </c>
      <c r="H47" s="44" t="s">
        <v>38</v>
      </c>
      <c r="I47" s="37">
        <f>COUNTIF(F22:F53,"МСМК")</f>
        <v>0</v>
      </c>
    </row>
    <row r="48" spans="1:9">
      <c r="A48" s="42" t="s">
        <v>39</v>
      </c>
      <c r="B48" s="42"/>
      <c r="C48" s="38"/>
      <c r="D48" s="42"/>
      <c r="E48" s="72" t="s">
        <v>40</v>
      </c>
      <c r="F48" s="72"/>
      <c r="G48" s="37">
        <f t="shared" si="0"/>
        <v>0</v>
      </c>
      <c r="H48" s="44" t="s">
        <v>41</v>
      </c>
      <c r="I48" s="37">
        <f>COUNTIF(F22:F53,"МС")</f>
        <v>6</v>
      </c>
    </row>
    <row r="49" spans="1:9">
      <c r="A49" s="42"/>
      <c r="B49" s="42"/>
      <c r="C49" s="38"/>
      <c r="D49" s="42"/>
      <c r="E49" s="72" t="s">
        <v>42</v>
      </c>
      <c r="F49" s="72"/>
      <c r="G49" s="37">
        <f t="shared" si="0"/>
        <v>0</v>
      </c>
      <c r="H49" s="44" t="s">
        <v>27</v>
      </c>
      <c r="I49" s="37">
        <f>COUNTIF(F22:F53,"КМС")</f>
        <v>12</v>
      </c>
    </row>
    <row r="50" spans="1:9">
      <c r="A50" s="42"/>
      <c r="B50" s="42"/>
      <c r="C50" s="38"/>
      <c r="D50" s="42"/>
      <c r="E50" s="72" t="s">
        <v>43</v>
      </c>
      <c r="F50" s="72"/>
      <c r="G50" s="37">
        <f>COUNTIF(A22:A53,"НФ")</f>
        <v>0</v>
      </c>
      <c r="H50" s="44" t="s">
        <v>28</v>
      </c>
      <c r="I50" s="37">
        <f>COUNTIF(F22:F53,"1 СР")</f>
        <v>0</v>
      </c>
    </row>
    <row r="51" spans="1:9">
      <c r="A51" s="42"/>
      <c r="B51" s="42"/>
      <c r="C51" s="42"/>
      <c r="D51" s="42"/>
      <c r="E51" s="72" t="s">
        <v>44</v>
      </c>
      <c r="F51" s="72"/>
      <c r="G51" s="37">
        <f>COUNTIF(A22:A53,"ДСКВ")</f>
        <v>0</v>
      </c>
      <c r="H51" s="46" t="s">
        <v>29</v>
      </c>
      <c r="I51" s="37">
        <f>COUNTIF(F22:F53,"2 СР")</f>
        <v>0</v>
      </c>
    </row>
    <row r="52" spans="1:9">
      <c r="A52" s="42"/>
      <c r="B52" s="42"/>
      <c r="C52" s="42"/>
      <c r="D52" s="42"/>
      <c r="E52" s="72" t="s">
        <v>45</v>
      </c>
      <c r="F52" s="72"/>
      <c r="G52" s="37">
        <f>COUNTIF(A22:A53,"НС")</f>
        <v>0</v>
      </c>
      <c r="H52" s="46" t="s">
        <v>30</v>
      </c>
      <c r="I52" s="37">
        <f>COUNTIF(F22:F53,"3 СР")</f>
        <v>0</v>
      </c>
    </row>
    <row r="53" spans="1:9">
      <c r="A53" s="73" t="s">
        <v>46</v>
      </c>
      <c r="B53" s="74"/>
      <c r="C53" s="74"/>
      <c r="D53" s="74" t="s">
        <v>47</v>
      </c>
      <c r="E53" s="74"/>
      <c r="F53" s="74" t="s">
        <v>48</v>
      </c>
      <c r="G53" s="74"/>
      <c r="H53" s="63" t="s">
        <v>49</v>
      </c>
      <c r="I53" s="64"/>
    </row>
    <row r="54" spans="1:9">
      <c r="A54" s="65"/>
      <c r="B54" s="66"/>
      <c r="C54" s="66"/>
      <c r="D54" s="66"/>
      <c r="E54" s="66"/>
      <c r="F54" s="66"/>
      <c r="G54" s="66"/>
      <c r="H54" s="66"/>
      <c r="I54" s="67"/>
    </row>
    <row r="55" spans="1:9">
      <c r="A55" s="47"/>
      <c r="B55" s="48"/>
      <c r="C55" s="48"/>
      <c r="D55" s="48"/>
      <c r="E55" s="49"/>
      <c r="F55" s="48"/>
      <c r="G55" s="48"/>
      <c r="H55" s="50"/>
      <c r="I55" s="51"/>
    </row>
    <row r="56" spans="1:9">
      <c r="A56" s="47"/>
      <c r="B56" s="48"/>
      <c r="C56" s="48"/>
      <c r="D56" s="48"/>
      <c r="E56" s="49"/>
      <c r="F56" s="48"/>
      <c r="G56" s="48"/>
      <c r="H56" s="50"/>
      <c r="I56" s="51"/>
    </row>
    <row r="57" spans="1:9">
      <c r="A57" s="47"/>
      <c r="B57" s="48"/>
      <c r="C57" s="48"/>
      <c r="D57" s="48"/>
      <c r="E57" s="49"/>
      <c r="F57" s="48"/>
      <c r="G57" s="48"/>
      <c r="H57" s="50"/>
      <c r="I57" s="51"/>
    </row>
    <row r="58" spans="1:9">
      <c r="A58" s="47"/>
      <c r="B58" s="48"/>
      <c r="C58" s="48"/>
      <c r="D58" s="48"/>
      <c r="E58" s="49"/>
      <c r="F58" s="48"/>
      <c r="G58" s="48"/>
      <c r="H58" s="50"/>
      <c r="I58" s="51"/>
    </row>
    <row r="59" spans="1:9" ht="13.5" thickBot="1">
      <c r="A59" s="68" t="s">
        <v>2</v>
      </c>
      <c r="B59" s="69"/>
      <c r="C59" s="69"/>
      <c r="D59" s="69" t="str">
        <f>G17</f>
        <v>Г.Н. Соловьев (ВК, г. Санкт-Петербург)</v>
      </c>
      <c r="E59" s="69"/>
      <c r="F59" s="69" t="str">
        <f>G18</f>
        <v>И.Н. Михайлова (ВК, г. Санкт-Петербург)</v>
      </c>
      <c r="G59" s="69"/>
      <c r="H59" s="70" t="str">
        <f>G19</f>
        <v>Е.В. Попова (ВК, г. Воронеж)</v>
      </c>
      <c r="I59" s="71"/>
    </row>
    <row r="60" spans="1:9" ht="13.5" thickTop="1"/>
  </sheetData>
  <mergeCells count="36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E48:F48"/>
    <mergeCell ref="A15:G15"/>
    <mergeCell ref="H15:I15"/>
    <mergeCell ref="H16:I16"/>
    <mergeCell ref="H17:I17"/>
    <mergeCell ref="H18:I18"/>
    <mergeCell ref="A45:D45"/>
    <mergeCell ref="F45:I45"/>
    <mergeCell ref="E46:F46"/>
    <mergeCell ref="E47:F47"/>
    <mergeCell ref="E49:F49"/>
    <mergeCell ref="E50:F50"/>
    <mergeCell ref="E51:F51"/>
    <mergeCell ref="E52:F52"/>
    <mergeCell ref="A53:C53"/>
    <mergeCell ref="D53:E53"/>
    <mergeCell ref="F53:G53"/>
    <mergeCell ref="H53:I53"/>
    <mergeCell ref="A54:E54"/>
    <mergeCell ref="F54:I54"/>
    <mergeCell ref="A59:C59"/>
    <mergeCell ref="D59:E59"/>
    <mergeCell ref="F59:G59"/>
    <mergeCell ref="H59:I59"/>
  </mergeCells>
  <conditionalFormatting sqref="E49:E52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спринт  д15-16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2024-10-17T12:13:29Z</dcterms:created>
  <dcterms:modified xsi:type="dcterms:W3CDTF">2025-02-04T08:21:37Z</dcterms:modified>
</cp:coreProperties>
</file>