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СОРЕВНОВАНИЯ 2024\Омск КР 7 этап и ВС 15-18 ноября 2024\"/>
    </mc:Choice>
  </mc:AlternateContent>
  <xr:revisionPtr revIDLastSave="0" documentId="13_ncr:1_{5A680BDD-D377-4BBC-8A99-DC598FA984F2}" xr6:coauthVersionLast="47" xr6:coauthVersionMax="47" xr10:uidLastSave="{00000000-0000-0000-0000-000000000000}"/>
  <bookViews>
    <workbookView xWindow="-110" yWindow="-110" windowWidth="19420" windowHeight="10300" xr2:uid="{042F9AA3-3314-48CE-9CDF-21A97F9C7996}"/>
  </bookViews>
  <sheets>
    <sheet name="КР Женщины-оф.протокол" sheetId="1" r:id="rId1"/>
    <sheet name="КР Мужчины-оф.протокол" sheetId="3" r:id="rId2"/>
  </sheets>
  <externalReferences>
    <externalReference r:id="rId3"/>
  </externalReferences>
  <definedNames>
    <definedName name="_xlnm.Print_Titles" localSheetId="0">'КР Женщины-оф.протокол'!$21:$21</definedName>
    <definedName name="_xlnm.Print_Titles" localSheetId="1">'КР Мужчины-оф.протокол'!$21:$21</definedName>
    <definedName name="_xlnm.Print_Area" localSheetId="0">'КР Женщины-оф.протокол'!$A$1:$N$45</definedName>
    <definedName name="_xlnm.Print_Area" localSheetId="1">'КР Мужчины-оф.протокол'!$A$1:$N$51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3" l="1"/>
  <c r="G51" i="3"/>
  <c r="D51" i="3"/>
  <c r="L45" i="3"/>
  <c r="H43" i="3"/>
  <c r="H42" i="3"/>
  <c r="H41" i="3"/>
  <c r="G34" i="3"/>
  <c r="F34" i="3"/>
  <c r="N39" i="3" s="1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G31" i="3"/>
  <c r="F31" i="3"/>
  <c r="E31" i="3"/>
  <c r="D31" i="3"/>
  <c r="C31" i="3"/>
  <c r="L30" i="3"/>
  <c r="G30" i="3"/>
  <c r="F30" i="3"/>
  <c r="E30" i="3"/>
  <c r="D30" i="3"/>
  <c r="C30" i="3"/>
  <c r="L29" i="3"/>
  <c r="G29" i="3"/>
  <c r="F29" i="3"/>
  <c r="E29" i="3"/>
  <c r="D29" i="3"/>
  <c r="C29" i="3"/>
  <c r="L28" i="3"/>
  <c r="G28" i="3"/>
  <c r="F28" i="3"/>
  <c r="E28" i="3"/>
  <c r="D28" i="3"/>
  <c r="C28" i="3"/>
  <c r="L27" i="3"/>
  <c r="G27" i="3"/>
  <c r="F27" i="3"/>
  <c r="E27" i="3"/>
  <c r="D27" i="3"/>
  <c r="C27" i="3"/>
  <c r="L26" i="3"/>
  <c r="G26" i="3"/>
  <c r="F26" i="3"/>
  <c r="E26" i="3"/>
  <c r="D26" i="3"/>
  <c r="C26" i="3"/>
  <c r="L25" i="3"/>
  <c r="G25" i="3"/>
  <c r="F25" i="3"/>
  <c r="E25" i="3"/>
  <c r="D25" i="3"/>
  <c r="C25" i="3"/>
  <c r="L24" i="3"/>
  <c r="G24" i="3"/>
  <c r="F24" i="3"/>
  <c r="E24" i="3"/>
  <c r="D24" i="3"/>
  <c r="C24" i="3"/>
  <c r="L23" i="3"/>
  <c r="G23" i="3"/>
  <c r="H37" i="3" s="1" a="1"/>
  <c r="H37" i="3" s="1"/>
  <c r="F23" i="3"/>
  <c r="N42" i="3" s="1"/>
  <c r="E23" i="3"/>
  <c r="D23" i="3"/>
  <c r="C23" i="3"/>
  <c r="L44" i="1"/>
  <c r="G44" i="1"/>
  <c r="D44" i="1"/>
  <c r="L38" i="1"/>
  <c r="H36" i="1"/>
  <c r="H35" i="1"/>
  <c r="H34" i="1"/>
  <c r="G27" i="1"/>
  <c r="F27" i="1"/>
  <c r="N32" i="1" s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H30" i="1" s="1" a="1"/>
  <c r="H30" i="1" s="1"/>
  <c r="F23" i="1"/>
  <c r="N35" i="1" s="1"/>
  <c r="E23" i="1"/>
  <c r="D23" i="1"/>
  <c r="C23" i="1"/>
  <c r="N40" i="3" l="1"/>
  <c r="N43" i="3"/>
  <c r="N33" i="1"/>
  <c r="N36" i="1"/>
  <c r="N34" i="1"/>
  <c r="N41" i="3"/>
  <c r="N30" i="1"/>
  <c r="N37" i="3"/>
  <c r="N31" i="1"/>
  <c r="N3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<sst xmlns="http://schemas.openxmlformats.org/spreadsheetml/2006/main" count="132" uniqueCount="68">
  <si>
    <t>Министерство спорта Российской Федерации</t>
  </si>
  <si>
    <t>Правительство Омской области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</si>
  <si>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</si>
  <si>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</si>
  <si>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КУБОК РОССИИ</t>
  </si>
  <si>
    <t>7 ЭТАП</t>
  </si>
  <si>
    <t>по велосипедному спорту</t>
  </si>
  <si>
    <t>ИТОГОВЫЙ ПРОТОКОЛ</t>
  </si>
  <si>
    <t>ВМХ - фристайл - парк (или парк - смешанный)</t>
  </si>
  <si>
    <t>ЖЕНЩИНЫ</t>
  </si>
  <si>
    <t>МЕСТО ПРОВЕДЕНИЯ: г. Омск</t>
  </si>
  <si>
    <t>НАЧАЛО ГОНКИ:</t>
  </si>
  <si>
    <t>13:00</t>
  </si>
  <si>
    <t>Номер-код ВРВС - 0080061612Я</t>
  </si>
  <si>
    <t>ОКОНЧАНИЕ ГОНКИ:</t>
  </si>
  <si>
    <t>14:00</t>
  </si>
  <si>
    <t>ЕКП 2024 № - 2008550020019358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</si>
  <si>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</si>
  <si>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</si>
  <si>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</si>
  <si>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</si>
  <si>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</si>
  <si>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БОЧАНОВ В.А. (ВК, г. ОМСК)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</si>
  <si>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</si>
  <si>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</si>
  <si>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</si>
  <si>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</si>
  <si>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</si>
  <si>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МАЛАХОВ Р.А. (1К, г. ИЖЕВСК)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</si>
  <si>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</si>
  <si>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</si>
  <si>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</si>
  <si>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</si>
  <si>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</si>
  <si>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</si>
  <si>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</si>
  <si>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</si>
  <si>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</si>
  <si>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</si>
  <si>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</si>
  <si>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</si>
  <si>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</si>
  <si>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</si>
  <si>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</si>
  <si>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</si>
  <si>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</si>
  <si>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</si>
  <si>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</si>
  <si>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</si>
  <si>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</si>
  <si>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</si>
  <si>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</si>
  <si>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</si>
  <si>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</si>
  <si>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</si>
  <si>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</si>
  <si>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</si>
  <si>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</si>
  <si>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</si>
  <si>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</si>
  <si>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</si>
  <si>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</si>
  <si>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</si>
  <si>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</si>
  <si>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</si>
  <si>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МУЖЧИНЫ</t>
  </si>
  <si>
    <t>15:00</t>
  </si>
  <si>
    <t>ДАТА ПРОВЕДЕНИЯ: с 15 ноября по 18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</si>
</sst>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5" fillId="0" borderId="0"/>
    <xf numFmtId="0" fontId="15" fillId="0" borderId="0"/>
    <xf numFmtId="0" fontId="2" fillId="0" borderId="0"/>
  </cellStyleXfs>
  <cellXfs count="157">
    <xf numFmtId="0" fontId="0" fillId="0" borderId="0" xfId="0"/>
    <xf numFmtId="0" fontId="3" fillId="0" borderId="0" xfId="1" applyFont="1" applyAlignment="1">
      <alignment vertical="center"/>
    </xf>
    <xf numFmtId="0" fontId="2" fillId="0" borderId="0" xfId="2" applyFont="1"/>
    <xf numFmtId="0" fontId="4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12" xfId="2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14" xfId="0" applyFont="1" applyBorder="1" applyAlignment="1">
      <alignment horizontal="right"/>
    </xf>
    <xf numFmtId="49" fontId="13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49" fontId="13" fillId="0" borderId="14" xfId="1" applyNumberFormat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49" fontId="13" fillId="0" borderId="16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49" fontId="6" fillId="0" borderId="19" xfId="1" applyNumberFormat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7" xfId="1" applyNumberFormat="1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vertical="center"/>
    </xf>
    <xf numFmtId="14" fontId="18" fillId="0" borderId="27" xfId="1" applyNumberFormat="1" applyFont="1" applyBorder="1" applyAlignment="1">
      <alignment horizontal="center" vertical="center"/>
    </xf>
    <xf numFmtId="2" fontId="18" fillId="0" borderId="27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0" xfId="1" applyFont="1" applyAlignment="1">
      <alignment horizontal="justify"/>
    </xf>
    <xf numFmtId="0" fontId="6" fillId="0" borderId="0" xfId="1" applyFont="1" applyAlignment="1">
      <alignment horizontal="center"/>
    </xf>
    <xf numFmtId="0" fontId="19" fillId="0" borderId="0" xfId="4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6" xfId="1" applyFont="1" applyBorder="1" applyAlignment="1">
      <alignment vertical="center" wrapText="1"/>
    </xf>
    <xf numFmtId="0" fontId="10" fillId="2" borderId="32" xfId="1" applyFont="1" applyFill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6" xfId="1" applyNumberFormat="1" applyFont="1" applyBorder="1" applyAlignment="1">
      <alignment vertical="center"/>
    </xf>
    <xf numFmtId="0" fontId="20" fillId="4" borderId="15" xfId="1" applyFont="1" applyFill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right" vertical="center"/>
    </xf>
    <xf numFmtId="9" fontId="11" fillId="0" borderId="1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0" fillId="0" borderId="15" xfId="2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vertical="center"/>
    </xf>
    <xf numFmtId="49" fontId="11" fillId="0" borderId="17" xfId="1" applyNumberFormat="1" applyFont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8" fillId="0" borderId="38" xfId="1" applyFont="1" applyBorder="1" applyAlignment="1">
      <alignment vertical="center"/>
    </xf>
    <xf numFmtId="0" fontId="18" fillId="0" borderId="39" xfId="1" applyFont="1" applyBorder="1" applyAlignment="1">
      <alignment vertical="center"/>
    </xf>
    <xf numFmtId="0" fontId="18" fillId="0" borderId="39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6" fillId="4" borderId="27" xfId="3" applyFont="1" applyFill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1" fontId="18" fillId="0" borderId="27" xfId="2" applyNumberFormat="1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49" fontId="14" fillId="3" borderId="22" xfId="1" applyNumberFormat="1" applyFont="1" applyFill="1" applyBorder="1" applyAlignment="1">
      <alignment horizontal="center" vertical="center" wrapText="1"/>
    </xf>
    <xf numFmtId="49" fontId="14" fillId="2" borderId="22" xfId="3" applyNumberFormat="1" applyFont="1" applyFill="1" applyBorder="1" applyAlignment="1">
      <alignment horizontal="center" vertical="center" wrapText="1"/>
    </xf>
    <xf numFmtId="49" fontId="14" fillId="2" borderId="27" xfId="3" applyNumberFormat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4" fillId="2" borderId="25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49" fontId="14" fillId="3" borderId="23" xfId="1" applyNumberFormat="1" applyFont="1" applyFill="1" applyBorder="1" applyAlignment="1">
      <alignment horizontal="center" vertical="center" wrapText="1"/>
    </xf>
    <xf numFmtId="49" fontId="14" fillId="3" borderId="24" xfId="1" applyNumberFormat="1" applyFont="1" applyFill="1" applyBorder="1" applyAlignment="1">
      <alignment horizontal="center" vertical="center" wrapText="1"/>
    </xf>
    <xf numFmtId="49" fontId="14" fillId="3" borderId="28" xfId="1" applyNumberFormat="1" applyFont="1" applyFill="1" applyBorder="1" applyAlignment="1">
      <alignment horizontal="center" vertical="center" wrapText="1"/>
    </xf>
    <xf numFmtId="49" fontId="14" fillId="3" borderId="29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6">
    <cellStyle name="Обычный" xfId="0" builtinId="0"/>
    <cellStyle name="Обычный 2" xfId="1" xr:uid="{07EC9CFA-0874-42B2-B1A9-C929F10CDBCA}"/>
    <cellStyle name="Обычный 6" xfId="2" xr:uid="{9BD9093D-D2E4-4C1E-8DDC-717BB4675D96}"/>
    <cellStyle name="Обычный 6 2" xfId="5" xr:uid="{0AF0771B-5257-49BB-A191-03054EA7802A}"/>
    <cellStyle name="Обычный_ID4938_RS_1" xfId="4" xr:uid="{780E984A-8419-4540-BFF0-2A8A23986DF4}"/>
    <cellStyle name="Обычный_Стартовый протокол Смирнов_20101106_Results" xfId="3" xr:uid="{D3BDE265-9652-4C19-8052-38AF628EA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120847</xdr:colOff>
      <xdr:row>1</xdr:row>
      <xdr:rowOff>94544</xdr:rowOff>
    </xdr:from>
    <xdr:to>
      <xdr:col>12</xdr:col>
      <xdr:colOff>470008</xdr:colOff>
      <xdr:row>3</xdr:row>
      <xdr:rowOff>208843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5F9539-B04B-4C0F-8007-26F3DD798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236397" y="348544"/>
          <a:ext cx="1054011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3</xdr:col>
      <xdr:colOff>43533</xdr:colOff>
      <xdr:row>3</xdr:row>
      <xdr:rowOff>203875</xdr:rowOff>
    </xdr:to>
    <xdr:pic>
      <xdr:nvPicPr>
        <xdr:cNvPr id="6" name="Рисунок 4">
          <a:extLst>
            <a:ext uri="{FF2B5EF4-FFF2-40B4-BE49-F238E27FC236}">
              <a16:creationId xmlns:a16="http://schemas.microsoft.com/office/drawing/2014/main" id="{9B8F0550-F2B8-40F2-84A3-C7C2EFE4BC8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12</xdr:col>
      <xdr:colOff>914559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6C21A8-8FAC-4825-8944-6E5802F4F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2815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3</xdr:col>
      <xdr:colOff>30833</xdr:colOff>
      <xdr:row>3</xdr:row>
      <xdr:rowOff>203875</xdr:rowOff>
    </xdr:to>
    <xdr:pic>
      <xdr:nvPicPr>
        <xdr:cNvPr id="6" name="Рисунок 4">
          <a:extLst>
            <a:ext uri="{FF2B5EF4-FFF2-40B4-BE49-F238E27FC236}">
              <a16:creationId xmlns:a16="http://schemas.microsoft.com/office/drawing/2014/main" id="{E17C3217-ADF1-46CC-BF55-9A0731C7ED7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0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жчины"/>
      <sheetName val="Женщины"/>
      <sheetName val="список (2)"/>
      <sheetName val="спиУЧ-ВС"/>
      <sheetName val="спиУЧ-КР"/>
      <sheetName val="КР"/>
      <sheetName val="КР Женщины-оф.протокол"/>
      <sheetName val="КР Женщины-сумма"/>
      <sheetName val="КР Мужчины-оф.протокол"/>
      <sheetName val="список"/>
      <sheetName val="КР Мужчины-сумма"/>
      <sheetName val="ВС Ю-ры 17-18-оф.протокол "/>
      <sheetName val="ВС Ю-ки17-18-оф.протокол"/>
      <sheetName val="ВС Ю15-16-оф.протокол"/>
      <sheetName val="ВС Д15-16-оф.протокол "/>
      <sheetName val="ВС Д13-14-оф.протокол"/>
      <sheetName val="список женщины КР"/>
      <sheetName val=" список мужчины КР"/>
      <sheetName val="список Ю17-18-ВС "/>
      <sheetName val="список Ю15-16-ВС."/>
      <sheetName val="список Ю-ки17-18-ВС"/>
      <sheetName val="список Д15-16-ВС"/>
      <sheetName val="список Д13-14-ВС"/>
      <sheetName val="список Ю-ки17-18-ВС "/>
      <sheetName val="список Ю15-16-ВС"/>
      <sheetName val="ОБЛМужчины-оф.протокол"/>
      <sheetName val="ОБЛ Ю17-18-оф.протокол"/>
      <sheetName val="ОБЛ Ю15-16-оф.протокол (2)"/>
      <sheetName val="ОБЛ Ю13-14-оф.протокол"/>
      <sheetName val="ОБЛ Д13-14-оф.протокол "/>
      <sheetName val="список-ВС (2)"/>
      <sheetName val="Стартовый квалмуж."/>
      <sheetName val="Стартовый финал муж"/>
      <sheetName val="Стартовый квал.ж"/>
      <sheetName val="Стартовый финал жен"/>
      <sheetName val="Стартовый фин Ю17-18. (2)"/>
      <sheetName val="Стартовый фин ВС Ю15-16"/>
      <sheetName val="Стартовый фин ВС Д 13-14,15-16"/>
      <sheetName val="список ОБЛ"/>
      <sheetName val="Стартовый фин обл"/>
      <sheetName val="Стартовый квалВС Ю 13-14"/>
      <sheetName val="Стартовый фин Ю15-16"/>
      <sheetName val="Стартовый квалВС Ю 15-16"/>
      <sheetName val="Стартовый квалВС-Ю-ки17-18"/>
      <sheetName val="Стартовый квалВС17-18."/>
      <sheetName val="ЧиПОО"/>
      <sheetName val="ВС Ю15-16-оф.протокол "/>
      <sheetName val="список М-ЧОО"/>
      <sheetName val="ВС Ю-ки 17-18-оф.протокол"/>
      <sheetName val="список Ю17-18-ПОО"/>
      <sheetName val="список Ю15-16-ПОО "/>
      <sheetName val="список ЧиПОО все"/>
    </sheetNames>
    <definedNames>
      <definedName name="Print_Area" sheetId="9"/>
    </definedNames>
    <sheetDataSet>
      <sheetData sheetId="0">
        <row r="1">
          <cell r="A1" t="str">
            <v>Сумма этапов кубка России 2023 год.</v>
          </cell>
        </row>
      </sheetData>
      <sheetData sheetId="1">
        <row r="1">
          <cell r="A1" t="str">
            <v>Сумма этапов кубка России 2023 год.</v>
          </cell>
        </row>
      </sheetData>
      <sheetData sheetId="2">
        <row r="1">
          <cell r="A1" t="str">
            <v>№</v>
          </cell>
        </row>
      </sheetData>
      <sheetData sheetId="3">
        <row r="1">
          <cell r="A1" t="str">
            <v>Министерство спорта Российской Федерации</v>
          </cell>
        </row>
      </sheetData>
      <sheetData sheetId="4">
        <row r="1">
          <cell r="A1" t="str">
            <v>Министерство спорта Российской Федерации</v>
          </cell>
        </row>
      </sheetData>
      <sheetData sheetId="5"/>
      <sheetData sheetId="6">
        <row r="1">
          <cell r="A1" t="str">
            <v>Министерство спорта Российской Федерации</v>
          </cell>
        </row>
      </sheetData>
      <sheetData sheetId="7">
        <row r="1">
          <cell r="A1" t="str">
            <v>Министерство спорта Российской Федерации</v>
          </cell>
        </row>
      </sheetData>
      <sheetData sheetId="8">
        <row r="1">
          <cell r="A1" t="str">
            <v>Министерство спорта Российской Федерации</v>
          </cell>
        </row>
      </sheetData>
      <sheetData sheetId="9">
        <row r="1">
          <cell r="A1" t="str">
            <v>№</v>
          </cell>
        </row>
      </sheetData>
      <sheetData sheetId="10">
        <row r="1">
          <cell r="A1" t="str">
            <v>Министерство спорта Российской Федерации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1">
          <cell r="A1" t="str">
            <v>Министерство спорта Российской Федерации</v>
          </cell>
        </row>
      </sheetData>
      <sheetData sheetId="13">
        <row r="1">
          <cell r="A1" t="str">
            <v>Министерство спорта Российской Федерации</v>
          </cell>
        </row>
      </sheetData>
      <sheetData sheetId="14">
        <row r="1">
          <cell r="A1" t="str">
            <v>Министерство спорта Российской Федерации</v>
          </cell>
        </row>
      </sheetData>
      <sheetData sheetId="15">
        <row r="1">
          <cell r="A1" t="str">
            <v>Министерство спорта Российской Федерации</v>
          </cell>
        </row>
      </sheetData>
      <sheetData sheetId="16">
        <row r="1">
          <cell r="A1" t="str">
            <v>КУБОК РОССИИ (7 ЭТАП)</v>
          </cell>
        </row>
      </sheetData>
      <sheetData sheetId="17">
        <row r="1">
          <cell r="A1" t="str">
            <v>КУБОК РОССИИ (7 ЭТАП)</v>
          </cell>
        </row>
      </sheetData>
      <sheetData sheetId="18">
        <row r="8">
          <cell r="A8" t="str">
            <v>ВСЕРОССИЙСКИЕ СОРЕВНОВАНИЯ</v>
          </cell>
        </row>
      </sheetData>
      <sheetData sheetId="19">
        <row r="8">
          <cell r="A8" t="str">
            <v>ВСЕРОССИЙСКИЕ СОРЕВНОВАНИЯ</v>
          </cell>
        </row>
      </sheetData>
      <sheetData sheetId="20">
        <row r="8">
          <cell r="A8" t="str">
            <v>ВСЕРОССИЙСКИЕ СОРЕВНОВАНИЯ</v>
          </cell>
        </row>
      </sheetData>
      <sheetData sheetId="21">
        <row r="8">
          <cell r="A8" t="str">
            <v>ВСЕРОССИЙСКИЕ СОРЕВНОВАНИЯ</v>
          </cell>
        </row>
      </sheetData>
      <sheetData sheetId="22">
        <row r="8">
          <cell r="A8" t="str">
            <v>ВСЕРОССИЙСКИЕ СОРЕВНОВАНИЯ</v>
          </cell>
        </row>
      </sheetData>
      <sheetData sheetId="23">
        <row r="2">
          <cell r="A2" t="str">
            <v>Министерство спорта Российской Федерации</v>
          </cell>
        </row>
      </sheetData>
      <sheetData sheetId="24">
        <row r="2">
          <cell r="A2" t="str">
            <v>Министерство спорта Российской Федерации</v>
          </cell>
        </row>
      </sheetData>
      <sheetData sheetId="25">
        <row r="1">
          <cell r="A1" t="str">
            <v>Министерство спорта Российской Федерации</v>
          </cell>
        </row>
      </sheetData>
      <sheetData sheetId="26">
        <row r="1">
          <cell r="A1" t="str">
            <v>Министерство спорта Российской Федерации</v>
          </cell>
        </row>
      </sheetData>
      <sheetData sheetId="27">
        <row r="1">
          <cell r="A1" t="str">
            <v>Министерство спорта Российской Федерации</v>
          </cell>
        </row>
      </sheetData>
      <sheetData sheetId="28">
        <row r="1">
          <cell r="A1" t="str">
            <v>Министерство спорта Российской Федерации</v>
          </cell>
        </row>
      </sheetData>
      <sheetData sheetId="29">
        <row r="1">
          <cell r="A1" t="str">
            <v>Министерство спорта Российской Федерации</v>
          </cell>
        </row>
      </sheetData>
      <sheetData sheetId="30">
        <row r="2">
          <cell r="A2" t="str">
            <v>Министерство спорта Российской Федерации</v>
          </cell>
        </row>
      </sheetData>
      <sheetData sheetId="31">
        <row r="1">
          <cell r="A1" t="str">
            <v>КУБОК РОССИИ (7 ЭТАП)</v>
          </cell>
        </row>
      </sheetData>
      <sheetData sheetId="32">
        <row r="1">
          <cell r="B1" t="str">
            <v>КУБОК РОССИИ (7 ЭТАП)</v>
          </cell>
        </row>
      </sheetData>
      <sheetData sheetId="33">
        <row r="2">
          <cell r="B2" t="str">
            <v>Министерство спорта Российской Федерации</v>
          </cell>
        </row>
      </sheetData>
      <sheetData sheetId="34">
        <row r="2">
          <cell r="A2" t="str">
            <v>Министерство спорта Российской Федерации</v>
          </cell>
        </row>
      </sheetData>
      <sheetData sheetId="35">
        <row r="2">
          <cell r="A2" t="str">
            <v>Министерство спорта Российской Федерации</v>
          </cell>
        </row>
      </sheetData>
      <sheetData sheetId="36">
        <row r="2">
          <cell r="B2" t="str">
            <v>Министерство спорта Российской Федерации</v>
          </cell>
        </row>
      </sheetData>
      <sheetData sheetId="37">
        <row r="2">
          <cell r="B2" t="str">
            <v>Министерство спорта Российской Федерации</v>
          </cell>
        </row>
      </sheetData>
      <sheetData sheetId="38">
        <row r="8">
          <cell r="A8" t="str">
            <v>ОБЛАСТНЫЕ СОРЕВНОВАНИЯ</v>
          </cell>
        </row>
      </sheetData>
      <sheetData sheetId="39">
        <row r="2">
          <cell r="A2" t="str">
            <v>Министерство спорта Российской Федерации</v>
          </cell>
        </row>
      </sheetData>
      <sheetData sheetId="40">
        <row r="2">
          <cell r="B2" t="str">
            <v>Министерство спорта Российской Федерации</v>
          </cell>
        </row>
      </sheetData>
      <sheetData sheetId="41">
        <row r="2">
          <cell r="B2" t="str">
            <v>Министерство спорта Российской Федерации</v>
          </cell>
        </row>
      </sheetData>
      <sheetData sheetId="42">
        <row r="2">
          <cell r="B2" t="str">
            <v>Министерство спорта Российской Федерации</v>
          </cell>
        </row>
      </sheetData>
      <sheetData sheetId="43">
        <row r="2">
          <cell r="B2" t="str">
            <v>Министерство спорта Российской Федерации</v>
          </cell>
        </row>
      </sheetData>
      <sheetData sheetId="44">
        <row r="2">
          <cell r="B2" t="str">
            <v>Министерство спорта Российской Федерации</v>
          </cell>
        </row>
      </sheetData>
      <sheetData sheetId="45"/>
      <sheetData sheetId="46">
        <row r="1">
          <cell r="A1" t="str">
            <v>МИНИСТЕРСТВО СПОРТА РОССИЙСКОЙ ФЕДЕРАЦИИ</v>
          </cell>
        </row>
      </sheetData>
      <sheetData sheetId="47">
        <row r="2">
          <cell r="A2" t="str">
            <v>Министерство спорта Российской Федерации</v>
          </cell>
        </row>
      </sheetData>
      <sheetData sheetId="48">
        <row r="1">
          <cell r="A1" t="str">
            <v>МИНИСТЕРСТВО СПОРТА РОССИЙСКОЙ ФЕДЕРАЦИИ</v>
          </cell>
        </row>
      </sheetData>
      <sheetData sheetId="49">
        <row r="2">
          <cell r="A2" t="str">
            <v>Министерство спорта Российской Федерации</v>
          </cell>
        </row>
      </sheetData>
      <sheetData sheetId="50">
        <row r="2">
          <cell r="A2" t="str">
            <v>Министерство спорта Российской Федерации</v>
          </cell>
        </row>
      </sheetData>
      <sheetData sheetId="51">
        <row r="2">
          <cell r="A2" t="str">
            <v>Министерство спорта Российской Федерации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32B5-7E2B-456E-B571-34AAC01F169D}">
  <sheetPr>
    <tabColor rgb="FFFF0000"/>
    <pageSetUpPr fitToPage="1"/>
  </sheetPr>
  <dimension ref="A1:U45"/>
  <sheetViews>
    <sheetView tabSelected="1" view="pageBreakPreview" topLeftCell="A19" zoomScale="70" zoomScaleNormal="50" zoomScaleSheetLayoutView="70" workbookViewId="0">
      <selection activeCell="P23" sqref="P23"/>
    </sheetView>
  </sheetViews>
  <sheetFormatPr defaultColWidth="9.08984375" defaultRowHeight="13" x14ac:dyDescent="0.25"/>
  <cols>
    <col min="1" max="1" width="7" style="4" customWidth="1"/>
    <col min="2" max="2" width="7.81640625" style="96" customWidth="1"/>
    <col min="3" max="3" width="14.1796875" style="96" customWidth="1"/>
    <col min="4" max="4" width="28.54296875" style="4" customWidth="1"/>
    <col min="5" max="5" width="11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0.6328125" style="4" customWidth="1"/>
    <col min="14" max="14" width="14.542968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"/>
      <c r="P1" s="2"/>
    </row>
    <row r="2" spans="1:21" s="3" customFormat="1" ht="20" customHeight="1" x14ac:dyDescent="0.2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"/>
      <c r="P2" s="2"/>
    </row>
    <row r="3" spans="1:21" s="3" customFormat="1" ht="20" customHeight="1" x14ac:dyDescent="0.25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"/>
      <c r="P3" s="2"/>
    </row>
    <row r="4" spans="1:21" ht="19.5" customHeight="1" x14ac:dyDescent="0.25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21" ht="21.5" customHeight="1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Q5" s="3"/>
    </row>
    <row r="6" spans="1:21" s="6" customFormat="1" ht="22" customHeight="1" x14ac:dyDescent="0.2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S6" s="7"/>
      <c r="T6" s="7"/>
      <c r="U6" s="7"/>
    </row>
    <row r="7" spans="1:21" s="6" customFormat="1" ht="17.5" customHeight="1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S7" s="7"/>
      <c r="T7" s="7"/>
      <c r="U7" s="7"/>
    </row>
    <row r="8" spans="1:21" s="6" customFormat="1" ht="21.5" customHeight="1" thickBot="1" x14ac:dyDescent="0.3">
      <c r="A8" s="126" t="s">
        <v>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S8" s="7"/>
      <c r="T8" s="7"/>
      <c r="U8" s="7"/>
    </row>
    <row r="9" spans="1:21" ht="20" customHeight="1" thickTop="1" x14ac:dyDescent="0.25">
      <c r="A9" s="127" t="s">
        <v>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9"/>
    </row>
    <row r="10" spans="1:21" ht="20" customHeight="1" x14ac:dyDescent="0.25">
      <c r="A10" s="130" t="s">
        <v>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21" ht="20" customHeight="1" x14ac:dyDescent="0.25">
      <c r="A11" s="130" t="s">
        <v>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2"/>
    </row>
    <row r="12" spans="1:21" ht="7.5" customHeight="1" x14ac:dyDescent="0.25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1:21" ht="15.5" x14ac:dyDescent="0.25">
      <c r="A13" s="136" t="s">
        <v>10</v>
      </c>
      <c r="B13" s="137"/>
      <c r="C13" s="137"/>
      <c r="D13" s="137"/>
      <c r="E13" s="8"/>
      <c r="F13" s="8"/>
      <c r="G13" s="9" t="s">
        <v>11</v>
      </c>
      <c r="H13" s="10" t="s">
        <v>12</v>
      </c>
      <c r="I13" s="8"/>
      <c r="J13" s="8"/>
      <c r="K13" s="8"/>
      <c r="L13" s="10"/>
      <c r="M13" s="11"/>
      <c r="N13" s="12" t="s">
        <v>13</v>
      </c>
    </row>
    <row r="14" spans="1:21" ht="15.5" x14ac:dyDescent="0.25">
      <c r="A14" s="138" t="s">
        <v>67</v>
      </c>
      <c r="B14" s="139"/>
      <c r="C14" s="139"/>
      <c r="D14" s="139"/>
      <c r="E14" s="13"/>
      <c r="F14" s="13"/>
      <c r="G14" s="14" t="s">
        <v>14</v>
      </c>
      <c r="H14" s="15" t="s">
        <v>15</v>
      </c>
      <c r="I14" s="13"/>
      <c r="J14" s="13"/>
      <c r="K14" s="13"/>
      <c r="L14" s="15"/>
      <c r="M14" s="16"/>
      <c r="N14" s="17" t="s">
        <v>16</v>
      </c>
    </row>
    <row r="15" spans="1:21" ht="14.5" x14ac:dyDescent="0.25">
      <c r="A15" s="140" t="s">
        <v>17</v>
      </c>
      <c r="B15" s="141"/>
      <c r="C15" s="141"/>
      <c r="D15" s="141"/>
      <c r="E15" s="141"/>
      <c r="F15" s="141"/>
      <c r="G15" s="142"/>
      <c r="H15" s="143" t="s">
        <v>18</v>
      </c>
      <c r="I15" s="141"/>
      <c r="J15" s="141"/>
      <c r="K15" s="141"/>
      <c r="L15" s="141"/>
      <c r="M15" s="141"/>
      <c r="N15" s="144"/>
    </row>
    <row r="16" spans="1:21" ht="14.5" x14ac:dyDescent="0.25">
      <c r="A16" s="18" t="s">
        <v>19</v>
      </c>
      <c r="B16" s="19"/>
      <c r="C16" s="19"/>
      <c r="D16" s="20"/>
      <c r="E16" s="21"/>
      <c r="F16" s="20"/>
      <c r="G16" s="22"/>
      <c r="H16" s="145" t="s">
        <v>20</v>
      </c>
      <c r="I16" s="146"/>
      <c r="J16" s="146"/>
      <c r="K16" s="146"/>
      <c r="L16" s="146"/>
      <c r="M16" s="146"/>
      <c r="N16" s="147"/>
    </row>
    <row r="17" spans="1:21" ht="14.5" x14ac:dyDescent="0.35">
      <c r="A17" s="18" t="s">
        <v>21</v>
      </c>
      <c r="B17" s="19"/>
      <c r="C17" s="19"/>
      <c r="D17" s="23"/>
      <c r="E17" s="21"/>
      <c r="F17" s="20"/>
      <c r="G17" s="24" t="s">
        <v>22</v>
      </c>
      <c r="H17" s="25" t="s">
        <v>23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24</v>
      </c>
      <c r="B18" s="19"/>
      <c r="C18" s="19"/>
      <c r="D18" s="23"/>
      <c r="E18" s="21"/>
      <c r="F18" s="20"/>
      <c r="G18" s="30" t="s">
        <v>25</v>
      </c>
      <c r="H18" s="25" t="s">
        <v>26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27</v>
      </c>
      <c r="B19" s="31"/>
      <c r="C19" s="31"/>
      <c r="D19" s="32"/>
      <c r="E19" s="32"/>
      <c r="F19" s="32"/>
      <c r="G19" s="24" t="s">
        <v>28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40"/>
      <c r="E20" s="40"/>
      <c r="F20" s="40"/>
      <c r="G20" s="40"/>
      <c r="H20" s="41"/>
      <c r="I20" s="40"/>
      <c r="J20" s="40"/>
      <c r="K20" s="40"/>
      <c r="L20" s="41"/>
      <c r="M20" s="40"/>
      <c r="N20" s="42"/>
    </row>
    <row r="21" spans="1:21" s="43" customFormat="1" ht="20.25" customHeight="1" thickTop="1" x14ac:dyDescent="0.25">
      <c r="A21" s="116" t="s">
        <v>29</v>
      </c>
      <c r="B21" s="118" t="s">
        <v>30</v>
      </c>
      <c r="C21" s="118" t="s">
        <v>31</v>
      </c>
      <c r="D21" s="118" t="s">
        <v>32</v>
      </c>
      <c r="E21" s="118" t="s">
        <v>33</v>
      </c>
      <c r="F21" s="118" t="s">
        <v>34</v>
      </c>
      <c r="G21" s="118" t="s">
        <v>35</v>
      </c>
      <c r="H21" s="150" t="s">
        <v>36</v>
      </c>
      <c r="I21" s="151"/>
      <c r="J21" s="111" t="s">
        <v>37</v>
      </c>
      <c r="K21" s="111"/>
      <c r="L21" s="112" t="s">
        <v>38</v>
      </c>
      <c r="M21" s="114" t="s">
        <v>39</v>
      </c>
      <c r="N21" s="148" t="s">
        <v>40</v>
      </c>
      <c r="P21" s="44"/>
      <c r="S21" s="45"/>
      <c r="T21" s="45"/>
      <c r="U21" s="45"/>
    </row>
    <row r="22" spans="1:21" s="43" customFormat="1" ht="17.25" customHeight="1" x14ac:dyDescent="0.25">
      <c r="A22" s="117"/>
      <c r="B22" s="119"/>
      <c r="C22" s="119"/>
      <c r="D22" s="119"/>
      <c r="E22" s="119"/>
      <c r="F22" s="119"/>
      <c r="G22" s="119"/>
      <c r="H22" s="152"/>
      <c r="I22" s="153"/>
      <c r="J22" s="46" t="s">
        <v>41</v>
      </c>
      <c r="K22" s="46" t="s">
        <v>42</v>
      </c>
      <c r="L22" s="113"/>
      <c r="M22" s="115"/>
      <c r="N22" s="149"/>
      <c r="P22" s="44"/>
      <c r="S22" s="45"/>
      <c r="T22" s="45"/>
      <c r="U22" s="45"/>
    </row>
    <row r="23" spans="1:21" ht="16.75" customHeight="1" x14ac:dyDescent="0.25">
      <c r="A23" s="47">
        <v>1</v>
      </c>
      <c r="B23" s="48">
        <v>13</v>
      </c>
      <c r="C23" s="49">
        <f>VLOOKUP(B23,[1]список!Print_Area,3)</f>
        <v>10066351620</v>
      </c>
      <c r="D23" s="50" t="str">
        <f>VLOOKUP(B23,[1]список!Print_Area,2)</f>
        <v>КРУГЛОВА Екатерина</v>
      </c>
      <c r="E23" s="51">
        <f>VLOOKUP(B23,[1]список!Print_Area,4)</f>
        <v>34518</v>
      </c>
      <c r="F23" s="49" t="str">
        <f>VLOOKUP(B23,[1]список!Print_Area,5)</f>
        <v>МС</v>
      </c>
      <c r="G23" s="49" t="str">
        <f>VLOOKUP(B23,[1]список!Print_Area,6)</f>
        <v>Самарская область</v>
      </c>
      <c r="H23" s="52">
        <v>48</v>
      </c>
      <c r="I23" s="53">
        <v>2</v>
      </c>
      <c r="J23" s="52">
        <v>65.930000000000007</v>
      </c>
      <c r="K23" s="52">
        <v>68.16</v>
      </c>
      <c r="L23" s="52">
        <v>68.16</v>
      </c>
      <c r="M23" s="54"/>
      <c r="N23" s="55"/>
      <c r="P23" s="44"/>
      <c r="Q23" s="43"/>
      <c r="R23" s="43"/>
      <c r="S23" s="45"/>
      <c r="T23" s="45"/>
      <c r="U23" s="45"/>
    </row>
    <row r="24" spans="1:21" ht="16.75" customHeight="1" x14ac:dyDescent="0.25">
      <c r="A24" s="47">
        <v>2</v>
      </c>
      <c r="B24" s="48">
        <v>14</v>
      </c>
      <c r="C24" s="49">
        <f>VLOOKUP(B24,[1]список!Print_Area,3)</f>
        <v>10066399413</v>
      </c>
      <c r="D24" s="50" t="str">
        <f>VLOOKUP(B24,[1]список!Print_Area,2)</f>
        <v>МАЛЫШЕВА Елена</v>
      </c>
      <c r="E24" s="51">
        <f>VLOOKUP(B24,[1]список!Print_Area,4)</f>
        <v>36485</v>
      </c>
      <c r="F24" s="49" t="str">
        <f>VLOOKUP(B24,[1]список!Print_Area,5)</f>
        <v>КМС</v>
      </c>
      <c r="G24" s="49" t="str">
        <f>VLOOKUP(B24,[1]список!Print_Area,6)</f>
        <v>Московская область</v>
      </c>
      <c r="H24" s="52">
        <v>56.5</v>
      </c>
      <c r="I24" s="53">
        <v>1</v>
      </c>
      <c r="J24" s="52">
        <v>59.73</v>
      </c>
      <c r="K24" s="52">
        <v>65.5</v>
      </c>
      <c r="L24" s="52">
        <v>65.5</v>
      </c>
      <c r="M24" s="54"/>
      <c r="N24" s="55"/>
      <c r="P24" s="44"/>
      <c r="Q24" s="43"/>
      <c r="R24" s="43"/>
      <c r="S24" s="45"/>
      <c r="T24" s="45"/>
      <c r="U24" s="45"/>
    </row>
    <row r="25" spans="1:21" ht="16.75" customHeight="1" x14ac:dyDescent="0.25">
      <c r="A25" s="47">
        <v>3</v>
      </c>
      <c r="B25" s="48">
        <v>16</v>
      </c>
      <c r="C25" s="49">
        <f>VLOOKUP(B25,[1]список!Print_Area,3)</f>
        <v>10119496102</v>
      </c>
      <c r="D25" s="50" t="str">
        <f>VLOOKUP(B25,[1]список!Print_Area,2)</f>
        <v>ГРАМАШОВА Алина</v>
      </c>
      <c r="E25" s="51">
        <f>VLOOKUP(B25,[1]список!Print_Area,4)</f>
        <v>37702</v>
      </c>
      <c r="F25" s="49" t="str">
        <f>VLOOKUP(B25,[1]список!Print_Area,5)</f>
        <v>МС</v>
      </c>
      <c r="G25" s="49" t="str">
        <f>VLOOKUP(B25,[1]список!Print_Area,6)</f>
        <v>Московская область</v>
      </c>
      <c r="H25" s="52">
        <v>43.74</v>
      </c>
      <c r="I25" s="53">
        <v>3</v>
      </c>
      <c r="J25" s="52">
        <v>48.44</v>
      </c>
      <c r="K25" s="52">
        <v>40.78</v>
      </c>
      <c r="L25" s="52">
        <v>48.44</v>
      </c>
      <c r="M25" s="54"/>
      <c r="N25" s="55"/>
      <c r="P25" s="44"/>
      <c r="Q25" s="43"/>
      <c r="R25" s="43"/>
      <c r="S25" s="45"/>
      <c r="T25" s="45"/>
      <c r="U25" s="45"/>
    </row>
    <row r="26" spans="1:21" ht="16.75" customHeight="1" x14ac:dyDescent="0.25">
      <c r="A26" s="47">
        <v>4</v>
      </c>
      <c r="B26" s="48">
        <v>15</v>
      </c>
      <c r="C26" s="49">
        <f>VLOOKUP(B26,[1]список!Print_Area,3)</f>
        <v>10096489722</v>
      </c>
      <c r="D26" s="50" t="str">
        <f>VLOOKUP(B26,[1]список!Print_Area,2)</f>
        <v>ТЕРЕБОВА Анастасия</v>
      </c>
      <c r="E26" s="51">
        <f>VLOOKUP(B26,[1]список!Print_Area,4)</f>
        <v>36777</v>
      </c>
      <c r="F26" s="49" t="str">
        <f>VLOOKUP(B26,[1]список!Print_Area,5)</f>
        <v>МС</v>
      </c>
      <c r="G26" s="49" t="str">
        <f>VLOOKUP(B26,[1]список!Print_Area,6)</f>
        <v>Санкт-Петербург</v>
      </c>
      <c r="H26" s="52">
        <v>30.95</v>
      </c>
      <c r="I26" s="53">
        <v>4</v>
      </c>
      <c r="J26" s="52">
        <v>44.38</v>
      </c>
      <c r="K26" s="52">
        <v>47.24</v>
      </c>
      <c r="L26" s="52">
        <v>47.24</v>
      </c>
      <c r="M26" s="54"/>
      <c r="N26" s="55"/>
      <c r="P26" s="44"/>
      <c r="Q26" s="43"/>
      <c r="R26" s="43"/>
      <c r="S26" s="45"/>
      <c r="T26" s="45"/>
      <c r="U26" s="45"/>
    </row>
    <row r="27" spans="1:21" ht="16.75" customHeight="1" x14ac:dyDescent="0.25">
      <c r="A27" s="47">
        <v>5</v>
      </c>
      <c r="B27" s="48">
        <v>17</v>
      </c>
      <c r="C27" s="49">
        <f>VLOOKUP(B27,[1]список!Print_Area,3)</f>
        <v>10119582489</v>
      </c>
      <c r="D27" s="50" t="str">
        <f>VLOOKUP(B27,[1]список!Print_Area,2)</f>
        <v>СИГАРЕВА Мария</v>
      </c>
      <c r="E27" s="51">
        <f>VLOOKUP(B27,[1]список!Print_Area,4)</f>
        <v>37972</v>
      </c>
      <c r="F27" s="49" t="str">
        <f>VLOOKUP(B27,[1]список!Print_Area,5)</f>
        <v>МС</v>
      </c>
      <c r="G27" s="49" t="str">
        <f>VLOOKUP(B27,[1]список!Print_Area,6)</f>
        <v>Санкт-Петербург</v>
      </c>
      <c r="H27" s="52">
        <v>10</v>
      </c>
      <c r="I27" s="53">
        <v>5</v>
      </c>
      <c r="J27" s="52"/>
      <c r="K27" s="52"/>
      <c r="L27" s="52"/>
      <c r="M27" s="54"/>
      <c r="N27" s="55"/>
      <c r="P27" s="44"/>
      <c r="Q27" s="43"/>
      <c r="R27" s="43"/>
      <c r="S27" s="45"/>
      <c r="T27" s="45"/>
      <c r="U27" s="45"/>
    </row>
    <row r="28" spans="1:21" ht="7.5" customHeight="1" thickBot="1" x14ac:dyDescent="0.35">
      <c r="A28" s="56"/>
      <c r="B28" s="57"/>
      <c r="C28" s="58"/>
      <c r="D28" s="59"/>
      <c r="E28" s="60"/>
      <c r="F28" s="61"/>
      <c r="G28" s="60"/>
      <c r="H28" s="62"/>
      <c r="I28" s="63"/>
      <c r="J28" s="63"/>
      <c r="K28" s="63"/>
      <c r="L28" s="62"/>
      <c r="M28" s="63"/>
      <c r="N28" s="64"/>
      <c r="P28" s="44"/>
      <c r="Q28" s="43"/>
      <c r="R28" s="43"/>
      <c r="S28" s="45"/>
      <c r="T28" s="45"/>
      <c r="U28" s="45"/>
    </row>
    <row r="29" spans="1:21" ht="15" thickTop="1" x14ac:dyDescent="0.25">
      <c r="A29" s="120" t="s">
        <v>43</v>
      </c>
      <c r="B29" s="121"/>
      <c r="C29" s="121"/>
      <c r="D29" s="121"/>
      <c r="E29" s="65"/>
      <c r="F29" s="65"/>
      <c r="G29" s="121" t="s">
        <v>44</v>
      </c>
      <c r="H29" s="121"/>
      <c r="I29" s="121"/>
      <c r="J29" s="121"/>
      <c r="K29" s="121"/>
      <c r="L29" s="121"/>
      <c r="M29" s="121"/>
      <c r="N29" s="122"/>
      <c r="P29" s="44"/>
      <c r="Q29" s="43"/>
      <c r="R29" s="43"/>
      <c r="S29" s="45"/>
      <c r="T29" s="45"/>
      <c r="U29" s="45"/>
    </row>
    <row r="30" spans="1:21" ht="14.5" x14ac:dyDescent="0.25">
      <c r="A30" s="66" t="s">
        <v>45</v>
      </c>
      <c r="B30" s="67"/>
      <c r="C30" s="68"/>
      <c r="D30" s="69"/>
      <c r="E30" s="70"/>
      <c r="F30" s="70"/>
      <c r="G30" s="71" t="s">
        <v>46</v>
      </c>
      <c r="H30" s="72">
        <f t="array" ref="H30">SUM(1/COUNTIF(G23:G27,G23:G27))</f>
        <v>3</v>
      </c>
      <c r="I30" s="73"/>
      <c r="J30" s="74"/>
      <c r="K30" s="74"/>
      <c r="L30" s="75"/>
      <c r="M30" s="71" t="s">
        <v>47</v>
      </c>
      <c r="N30" s="76">
        <f>COUNTIF(F$21:F125,"ЗМС")</f>
        <v>0</v>
      </c>
      <c r="P30" s="44"/>
      <c r="Q30" s="43"/>
      <c r="R30" s="43"/>
      <c r="S30" s="45"/>
      <c r="T30" s="45"/>
      <c r="U30" s="45"/>
    </row>
    <row r="31" spans="1:21" ht="14.5" x14ac:dyDescent="0.25">
      <c r="A31" s="66" t="s">
        <v>48</v>
      </c>
      <c r="B31" s="67"/>
      <c r="C31" s="77"/>
      <c r="D31" s="69"/>
      <c r="E31" s="78"/>
      <c r="F31" s="78"/>
      <c r="G31" s="71" t="s">
        <v>49</v>
      </c>
      <c r="H31" s="79">
        <v>5</v>
      </c>
      <c r="I31" s="80"/>
      <c r="J31" s="81"/>
      <c r="K31" s="81"/>
      <c r="L31" s="82"/>
      <c r="M31" s="71" t="s">
        <v>50</v>
      </c>
      <c r="N31" s="76">
        <f>COUNTIF(F$21:F125,"МСМК")</f>
        <v>0</v>
      </c>
      <c r="P31" s="44"/>
      <c r="Q31" s="43"/>
      <c r="R31" s="43"/>
      <c r="S31" s="45"/>
      <c r="T31" s="45"/>
      <c r="U31" s="45"/>
    </row>
    <row r="32" spans="1:21" ht="14.5" x14ac:dyDescent="0.25">
      <c r="A32" s="66" t="s">
        <v>51</v>
      </c>
      <c r="B32" s="67"/>
      <c r="C32" s="67"/>
      <c r="D32" s="69"/>
      <c r="E32" s="78"/>
      <c r="F32" s="78"/>
      <c r="G32" s="71" t="s">
        <v>52</v>
      </c>
      <c r="H32" s="79">
        <v>4</v>
      </c>
      <c r="I32" s="80"/>
      <c r="J32" s="81"/>
      <c r="K32" s="81"/>
      <c r="L32" s="82"/>
      <c r="M32" s="71" t="s">
        <v>53</v>
      </c>
      <c r="N32" s="76">
        <f>COUNTIF(F$21:F45,"МС")</f>
        <v>4</v>
      </c>
      <c r="P32" s="44"/>
      <c r="Q32" s="43"/>
      <c r="R32" s="43"/>
      <c r="S32" s="45"/>
      <c r="T32" s="45"/>
      <c r="U32" s="45"/>
    </row>
    <row r="33" spans="1:21" ht="14.5" x14ac:dyDescent="0.25">
      <c r="A33" s="66" t="s">
        <v>54</v>
      </c>
      <c r="B33" s="67"/>
      <c r="C33" s="67"/>
      <c r="D33" s="69"/>
      <c r="E33" s="78"/>
      <c r="F33" s="78"/>
      <c r="G33" s="71" t="s">
        <v>55</v>
      </c>
      <c r="H33" s="79">
        <v>4</v>
      </c>
      <c r="I33" s="80"/>
      <c r="J33" s="81"/>
      <c r="K33" s="81"/>
      <c r="L33" s="82"/>
      <c r="M33" s="71" t="s">
        <v>56</v>
      </c>
      <c r="N33" s="76">
        <f>COUNTIF(F$20:F45,"КМС")</f>
        <v>1</v>
      </c>
      <c r="P33" s="44"/>
      <c r="Q33" s="43"/>
      <c r="R33" s="43"/>
      <c r="S33" s="45"/>
      <c r="T33" s="45"/>
      <c r="U33" s="45"/>
    </row>
    <row r="34" spans="1:21" ht="14.5" x14ac:dyDescent="0.25">
      <c r="A34" s="83"/>
      <c r="B34" s="67"/>
      <c r="C34" s="67"/>
      <c r="D34" s="69"/>
      <c r="G34" s="71" t="s">
        <v>57</v>
      </c>
      <c r="H34" s="79">
        <f>COUNTIF(A23:A27,"НФ")</f>
        <v>0</v>
      </c>
      <c r="I34" s="80"/>
      <c r="J34" s="81"/>
      <c r="K34" s="81"/>
      <c r="L34" s="82"/>
      <c r="M34" s="71" t="s">
        <v>58</v>
      </c>
      <c r="N34" s="76">
        <f>COUNTIF(F$23:F124,"1 СР")</f>
        <v>0</v>
      </c>
      <c r="P34" s="44"/>
      <c r="Q34" s="43"/>
      <c r="R34" s="43"/>
      <c r="S34" s="45"/>
      <c r="T34" s="45"/>
      <c r="U34" s="45"/>
    </row>
    <row r="35" spans="1:21" ht="14.5" x14ac:dyDescent="0.25">
      <c r="A35" s="84"/>
      <c r="B35" s="32"/>
      <c r="C35" s="31"/>
      <c r="D35" s="69"/>
      <c r="G35" s="71" t="s">
        <v>59</v>
      </c>
      <c r="H35" s="79">
        <f>COUNTIF(A23:A27,"ДСКВ")</f>
        <v>0</v>
      </c>
      <c r="I35" s="80"/>
      <c r="J35" s="81"/>
      <c r="K35" s="81"/>
      <c r="L35" s="82"/>
      <c r="M35" s="71" t="s">
        <v>60</v>
      </c>
      <c r="N35" s="76">
        <f>COUNTIF(F$23:F124,"2 СР")</f>
        <v>0</v>
      </c>
    </row>
    <row r="36" spans="1:21" ht="14.5" x14ac:dyDescent="0.25">
      <c r="A36" s="85"/>
      <c r="B36" s="67"/>
      <c r="C36" s="67"/>
      <c r="D36" s="69"/>
      <c r="E36" s="78"/>
      <c r="F36" s="78"/>
      <c r="G36" s="71" t="s">
        <v>61</v>
      </c>
      <c r="H36" s="79">
        <f>COUNTIF(A23:A27,"НС")</f>
        <v>0</v>
      </c>
      <c r="I36" s="86"/>
      <c r="J36" s="87"/>
      <c r="K36" s="87"/>
      <c r="L36" s="88"/>
      <c r="M36" s="71" t="s">
        <v>62</v>
      </c>
      <c r="N36" s="76">
        <f>COUNTIF(F$23:F124,"3 СР")</f>
        <v>0</v>
      </c>
    </row>
    <row r="37" spans="1:21" ht="5.25" customHeight="1" x14ac:dyDescent="0.25">
      <c r="A37" s="85"/>
      <c r="B37" s="67"/>
      <c r="C37" s="67"/>
      <c r="D37" s="67"/>
      <c r="E37" s="67"/>
      <c r="F37" s="67"/>
      <c r="G37" s="32"/>
      <c r="H37" s="89"/>
      <c r="I37" s="89"/>
      <c r="J37" s="89"/>
      <c r="K37" s="89"/>
      <c r="L37" s="89"/>
      <c r="M37" s="90"/>
      <c r="N37" s="91"/>
    </row>
    <row r="38" spans="1:21" ht="15.5" x14ac:dyDescent="0.25">
      <c r="A38" s="92"/>
      <c r="B38" s="93"/>
      <c r="C38" s="93"/>
      <c r="D38" s="123" t="s">
        <v>63</v>
      </c>
      <c r="E38" s="123"/>
      <c r="F38" s="123"/>
      <c r="G38" s="123" t="s">
        <v>64</v>
      </c>
      <c r="H38" s="123"/>
      <c r="I38" s="123"/>
      <c r="J38" s="94"/>
      <c r="K38" s="94"/>
      <c r="L38" s="123" t="str">
        <f>A19</f>
        <v>СУДЬЯ НА ФИНИШЕ:</v>
      </c>
      <c r="M38" s="123"/>
      <c r="N38" s="124"/>
    </row>
    <row r="39" spans="1:2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</row>
    <row r="40" spans="1:21" x14ac:dyDescent="0.25">
      <c r="A40" s="95"/>
      <c r="D40" s="96"/>
      <c r="E40" s="96"/>
      <c r="F40" s="96"/>
      <c r="G40" s="96"/>
      <c r="H40" s="35"/>
      <c r="I40" s="96"/>
      <c r="J40" s="96"/>
      <c r="K40" s="96"/>
      <c r="L40" s="35"/>
      <c r="M40" s="96"/>
      <c r="N40" s="97"/>
    </row>
    <row r="41" spans="1:21" x14ac:dyDescent="0.25">
      <c r="A41" s="95"/>
      <c r="D41" s="96"/>
      <c r="E41" s="96"/>
      <c r="F41" s="96"/>
      <c r="G41" s="96"/>
      <c r="H41" s="35"/>
      <c r="I41" s="96"/>
      <c r="J41" s="96"/>
      <c r="K41" s="96"/>
      <c r="L41" s="35"/>
      <c r="M41" s="96"/>
      <c r="N41" s="97"/>
    </row>
    <row r="42" spans="1:21" x14ac:dyDescent="0.25">
      <c r="A42" s="95"/>
      <c r="D42" s="96"/>
      <c r="E42" s="96"/>
      <c r="F42" s="96"/>
      <c r="G42" s="96"/>
      <c r="H42" s="35"/>
      <c r="I42" s="96"/>
      <c r="J42" s="96"/>
      <c r="K42" s="96"/>
      <c r="L42" s="35"/>
      <c r="M42" s="96"/>
      <c r="N42" s="97"/>
    </row>
    <row r="43" spans="1:21" x14ac:dyDescent="0.25">
      <c r="A43" s="95"/>
      <c r="D43" s="96"/>
      <c r="E43" s="96"/>
      <c r="F43" s="96"/>
      <c r="G43" s="96"/>
      <c r="H43" s="35"/>
      <c r="I43" s="96"/>
      <c r="J43" s="96"/>
      <c r="K43" s="96"/>
      <c r="L43" s="35"/>
      <c r="M43" s="96"/>
      <c r="N43" s="97"/>
    </row>
    <row r="44" spans="1:21" s="44" customFormat="1" ht="13.75" customHeight="1" thickBot="1" x14ac:dyDescent="0.3">
      <c r="A44" s="98"/>
      <c r="B44" s="99"/>
      <c r="C44" s="99"/>
      <c r="D44" s="109" t="str">
        <f>G17</f>
        <v xml:space="preserve">БОЧАНОВ В.А. (ВК, г. ОМСК) </v>
      </c>
      <c r="E44" s="109"/>
      <c r="F44" s="109"/>
      <c r="G44" s="109" t="str">
        <f>G18</f>
        <v>СЛАБКОВСКАЯ В.Н. ( ВК, г. ОМСК)</v>
      </c>
      <c r="H44" s="109"/>
      <c r="I44" s="109"/>
      <c r="J44" s="100"/>
      <c r="K44" s="100"/>
      <c r="L44" s="109" t="str">
        <f>G19</f>
        <v xml:space="preserve">МАЛАХОВ Р.А. (1К, г. ИЖЕВСК) </v>
      </c>
      <c r="M44" s="109"/>
      <c r="N44" s="110"/>
      <c r="S44" s="101"/>
      <c r="T44" s="101"/>
      <c r="U44" s="101"/>
    </row>
    <row r="45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29:D29"/>
    <mergeCell ref="G29:N29"/>
    <mergeCell ref="D38:F38"/>
    <mergeCell ref="G38:I38"/>
    <mergeCell ref="L38:N38"/>
    <mergeCell ref="J21:K21"/>
    <mergeCell ref="L21:L22"/>
    <mergeCell ref="M21:M22"/>
    <mergeCell ref="A21:A22"/>
    <mergeCell ref="B21:B22"/>
    <mergeCell ref="C21:C22"/>
    <mergeCell ref="D21:D22"/>
    <mergeCell ref="E21:E22"/>
    <mergeCell ref="A39:E39"/>
    <mergeCell ref="F39:N39"/>
    <mergeCell ref="D44:F44"/>
    <mergeCell ref="G44:I44"/>
    <mergeCell ref="L44:N44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6" orientation="portrait" r:id="rId1"/>
  <headerFooter alignWithMargins="0">
    <oddHeader>&amp;L&amp;"Calibri,полужирный курсив"&amp;UРЕЗУЛЬТАТЫ НА САЙТЕ WWW.FVSR
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6661-597F-46E6-A19B-8E1FE932D827}">
  <sheetPr>
    <tabColor theme="3" tint="-0.249977111117893"/>
    <pageSetUpPr fitToPage="1"/>
  </sheetPr>
  <dimension ref="A1:U52"/>
  <sheetViews>
    <sheetView view="pageBreakPreview" topLeftCell="A13" zoomScale="60" zoomScaleNormal="75" workbookViewId="0">
      <selection activeCell="N23" sqref="N23:N34"/>
    </sheetView>
  </sheetViews>
  <sheetFormatPr defaultColWidth="9.08984375" defaultRowHeight="13" x14ac:dyDescent="0.25"/>
  <cols>
    <col min="1" max="1" width="7" style="4" customWidth="1"/>
    <col min="2" max="2" width="7.81640625" style="96" customWidth="1"/>
    <col min="3" max="3" width="14.36328125" style="96" customWidth="1"/>
    <col min="4" max="4" width="22.6328125" style="4" customWidth="1"/>
    <col min="5" max="5" width="11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4.2695312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"/>
      <c r="P1" s="2"/>
    </row>
    <row r="2" spans="1:21" s="3" customFormat="1" ht="20" customHeight="1" x14ac:dyDescent="0.2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"/>
      <c r="P2" s="2"/>
    </row>
    <row r="3" spans="1:21" s="3" customFormat="1" ht="20" customHeight="1" x14ac:dyDescent="0.25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"/>
      <c r="P3" s="2"/>
    </row>
    <row r="4" spans="1:21" ht="18.5" customHeight="1" x14ac:dyDescent="0.25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21" ht="17" customHeight="1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Q5" s="3"/>
    </row>
    <row r="6" spans="1:21" s="6" customFormat="1" ht="20.5" customHeight="1" x14ac:dyDescent="0.2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S6" s="7"/>
      <c r="T6" s="7"/>
      <c r="U6" s="7"/>
    </row>
    <row r="7" spans="1:21" s="6" customFormat="1" ht="16" customHeight="1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S7" s="7"/>
      <c r="T7" s="7"/>
      <c r="U7" s="7"/>
    </row>
    <row r="8" spans="1:21" s="6" customFormat="1" ht="23" customHeight="1" thickBot="1" x14ac:dyDescent="0.3">
      <c r="A8" s="126" t="s">
        <v>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S8" s="7"/>
      <c r="T8" s="7"/>
      <c r="U8" s="7"/>
    </row>
    <row r="9" spans="1:21" ht="20" customHeight="1" thickTop="1" x14ac:dyDescent="0.25">
      <c r="A9" s="127" t="s">
        <v>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9"/>
    </row>
    <row r="10" spans="1:21" ht="20" customHeight="1" x14ac:dyDescent="0.25">
      <c r="A10" s="130" t="s">
        <v>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21" ht="20" customHeight="1" x14ac:dyDescent="0.25">
      <c r="A11" s="130" t="s">
        <v>65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2"/>
    </row>
    <row r="12" spans="1:21" ht="7.5" customHeight="1" x14ac:dyDescent="0.25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1:21" ht="15.5" x14ac:dyDescent="0.25">
      <c r="A13" s="136" t="s">
        <v>10</v>
      </c>
      <c r="B13" s="137"/>
      <c r="C13" s="137"/>
      <c r="D13" s="137"/>
      <c r="E13" s="8"/>
      <c r="F13" s="8"/>
      <c r="G13" s="9" t="s">
        <v>11</v>
      </c>
      <c r="H13" s="10" t="s">
        <v>15</v>
      </c>
      <c r="I13" s="8"/>
      <c r="J13" s="8"/>
      <c r="K13" s="8"/>
      <c r="L13" s="10"/>
      <c r="M13" s="11"/>
      <c r="N13" s="12" t="s">
        <v>13</v>
      </c>
    </row>
    <row r="14" spans="1:21" ht="15.5" x14ac:dyDescent="0.25">
      <c r="A14" s="138" t="s">
        <v>67</v>
      </c>
      <c r="B14" s="139"/>
      <c r="C14" s="139"/>
      <c r="D14" s="139"/>
      <c r="E14" s="13"/>
      <c r="F14" s="13"/>
      <c r="G14" s="14" t="s">
        <v>14</v>
      </c>
      <c r="H14" s="15" t="s">
        <v>66</v>
      </c>
      <c r="I14" s="13"/>
      <c r="J14" s="13"/>
      <c r="K14" s="13"/>
      <c r="L14" s="15"/>
      <c r="M14" s="16"/>
      <c r="N14" s="17" t="s">
        <v>16</v>
      </c>
    </row>
    <row r="15" spans="1:21" ht="14.5" x14ac:dyDescent="0.25">
      <c r="A15" s="140" t="s">
        <v>17</v>
      </c>
      <c r="B15" s="141"/>
      <c r="C15" s="141"/>
      <c r="D15" s="141"/>
      <c r="E15" s="141"/>
      <c r="F15" s="141"/>
      <c r="G15" s="142"/>
      <c r="H15" s="143" t="s">
        <v>18</v>
      </c>
      <c r="I15" s="141"/>
      <c r="J15" s="141"/>
      <c r="K15" s="141"/>
      <c r="L15" s="141"/>
      <c r="M15" s="141"/>
      <c r="N15" s="144"/>
    </row>
    <row r="16" spans="1:21" ht="14.5" x14ac:dyDescent="0.25">
      <c r="A16" s="18" t="s">
        <v>19</v>
      </c>
      <c r="B16" s="19"/>
      <c r="C16" s="19"/>
      <c r="D16" s="20"/>
      <c r="E16" s="21"/>
      <c r="F16" s="20"/>
      <c r="G16" s="22"/>
      <c r="H16" s="145" t="s">
        <v>20</v>
      </c>
      <c r="I16" s="146"/>
      <c r="J16" s="146"/>
      <c r="K16" s="146"/>
      <c r="L16" s="146"/>
      <c r="M16" s="146"/>
      <c r="N16" s="147"/>
    </row>
    <row r="17" spans="1:21" ht="14.5" x14ac:dyDescent="0.35">
      <c r="A17" s="18" t="s">
        <v>21</v>
      </c>
      <c r="B17" s="19"/>
      <c r="C17" s="19"/>
      <c r="D17" s="23"/>
      <c r="E17" s="21"/>
      <c r="F17" s="20"/>
      <c r="G17" s="24" t="s">
        <v>22</v>
      </c>
      <c r="H17" s="25" t="s">
        <v>23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24</v>
      </c>
      <c r="B18" s="19"/>
      <c r="C18" s="19"/>
      <c r="D18" s="23"/>
      <c r="E18" s="21"/>
      <c r="F18" s="20"/>
      <c r="G18" s="30" t="s">
        <v>25</v>
      </c>
      <c r="H18" s="25" t="s">
        <v>26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27</v>
      </c>
      <c r="B19" s="31"/>
      <c r="C19" s="31"/>
      <c r="D19" s="32"/>
      <c r="E19" s="32"/>
      <c r="F19" s="32"/>
      <c r="G19" s="24" t="s">
        <v>28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40"/>
      <c r="B20" s="39"/>
      <c r="C20" s="39"/>
      <c r="D20" s="40"/>
      <c r="E20" s="40"/>
      <c r="F20" s="40"/>
      <c r="G20" s="40"/>
      <c r="H20" s="41"/>
      <c r="I20" s="40"/>
      <c r="J20" s="40"/>
      <c r="K20" s="40"/>
      <c r="L20" s="41"/>
      <c r="M20" s="40"/>
      <c r="N20" s="40"/>
    </row>
    <row r="21" spans="1:21" s="43" customFormat="1" ht="20.25" customHeight="1" thickTop="1" x14ac:dyDescent="0.25">
      <c r="A21" s="116" t="s">
        <v>29</v>
      </c>
      <c r="B21" s="118" t="s">
        <v>30</v>
      </c>
      <c r="C21" s="118" t="s">
        <v>31</v>
      </c>
      <c r="D21" s="118" t="s">
        <v>32</v>
      </c>
      <c r="E21" s="118" t="s">
        <v>33</v>
      </c>
      <c r="F21" s="118" t="s">
        <v>34</v>
      </c>
      <c r="G21" s="118" t="s">
        <v>35</v>
      </c>
      <c r="H21" s="150" t="s">
        <v>36</v>
      </c>
      <c r="I21" s="151"/>
      <c r="J21" s="111" t="s">
        <v>37</v>
      </c>
      <c r="K21" s="111"/>
      <c r="L21" s="112" t="s">
        <v>38</v>
      </c>
      <c r="M21" s="114" t="s">
        <v>39</v>
      </c>
      <c r="N21" s="148" t="s">
        <v>40</v>
      </c>
      <c r="P21" s="44"/>
      <c r="S21" s="45"/>
      <c r="T21" s="45"/>
      <c r="U21" s="45"/>
    </row>
    <row r="22" spans="1:21" s="43" customFormat="1" ht="17.25" customHeight="1" x14ac:dyDescent="0.25">
      <c r="A22" s="117"/>
      <c r="B22" s="119"/>
      <c r="C22" s="119"/>
      <c r="D22" s="119"/>
      <c r="E22" s="119"/>
      <c r="F22" s="119"/>
      <c r="G22" s="119"/>
      <c r="H22" s="152"/>
      <c r="I22" s="153"/>
      <c r="J22" s="46" t="s">
        <v>41</v>
      </c>
      <c r="K22" s="46" t="s">
        <v>42</v>
      </c>
      <c r="L22" s="113"/>
      <c r="M22" s="115"/>
      <c r="N22" s="149"/>
      <c r="P22" s="44"/>
      <c r="S22" s="45"/>
      <c r="T22" s="45"/>
      <c r="U22" s="45"/>
    </row>
    <row r="23" spans="1:21" ht="16.75" customHeight="1" x14ac:dyDescent="0.25">
      <c r="A23" s="103">
        <v>1</v>
      </c>
      <c r="B23" s="48">
        <v>2</v>
      </c>
      <c r="C23" s="49">
        <f>VLOOKUP(B23,[1]список!Print_Area,3)</f>
        <v>10066301807</v>
      </c>
      <c r="D23" s="50" t="str">
        <f>VLOOKUP(B23,[1]список!Print_Area,2)</f>
        <v>ЛЮБИШКИН Арсений</v>
      </c>
      <c r="E23" s="51">
        <f>VLOOKUP(B23,[1]список!Print_Area,4)</f>
        <v>37951</v>
      </c>
      <c r="F23" s="49" t="str">
        <f>VLOOKUP(B23,[1]список!Print_Area,5)</f>
        <v>МС</v>
      </c>
      <c r="G23" s="49" t="str">
        <f>VLOOKUP(B23,[1]список!Print_Area,6)</f>
        <v>Краснодарский край</v>
      </c>
      <c r="H23" s="52">
        <v>77.19</v>
      </c>
      <c r="I23" s="104">
        <v>4</v>
      </c>
      <c r="J23" s="52">
        <v>93.38</v>
      </c>
      <c r="K23" s="52">
        <v>12.5</v>
      </c>
      <c r="L23" s="52">
        <f t="shared" ref="L23:L30" si="0">MAX(J23:K23)</f>
        <v>93.38</v>
      </c>
      <c r="M23" s="105"/>
      <c r="N23" s="55"/>
      <c r="P23" s="44"/>
      <c r="Q23" s="43"/>
      <c r="R23" s="43"/>
      <c r="S23" s="45"/>
      <c r="T23" s="45"/>
      <c r="U23" s="45"/>
    </row>
    <row r="24" spans="1:21" ht="16.75" customHeight="1" x14ac:dyDescent="0.25">
      <c r="A24" s="103">
        <v>2</v>
      </c>
      <c r="B24" s="48">
        <v>6</v>
      </c>
      <c r="C24" s="49">
        <f>VLOOKUP(B24,[1]список!Print_Area,3)</f>
        <v>10089109335</v>
      </c>
      <c r="D24" s="50" t="str">
        <f>VLOOKUP(B24,[1]список!Print_Area,2)</f>
        <v>АЛИЕВ Анар</v>
      </c>
      <c r="E24" s="51">
        <f>VLOOKUP(B24,[1]список!Print_Area,4)</f>
        <v>37694</v>
      </c>
      <c r="F24" s="49" t="str">
        <f>VLOOKUP(B24,[1]список!Print_Area,5)</f>
        <v>МС</v>
      </c>
      <c r="G24" s="49" t="str">
        <f>VLOOKUP(B24,[1]список!Print_Area,6)</f>
        <v>Калининградская область</v>
      </c>
      <c r="H24" s="52">
        <v>81.63</v>
      </c>
      <c r="I24" s="104">
        <v>2</v>
      </c>
      <c r="J24" s="52">
        <v>10.5</v>
      </c>
      <c r="K24" s="52">
        <v>92.1</v>
      </c>
      <c r="L24" s="52">
        <f t="shared" si="0"/>
        <v>92.1</v>
      </c>
      <c r="M24" s="105"/>
      <c r="N24" s="55"/>
      <c r="P24" s="44"/>
      <c r="Q24" s="43"/>
      <c r="R24" s="43"/>
      <c r="S24" s="45"/>
      <c r="T24" s="45"/>
      <c r="U24" s="45"/>
    </row>
    <row r="25" spans="1:21" ht="16.75" customHeight="1" x14ac:dyDescent="0.25">
      <c r="A25" s="103">
        <v>3</v>
      </c>
      <c r="B25" s="48">
        <v>5</v>
      </c>
      <c r="C25" s="49">
        <f>VLOOKUP(B25,[1]список!Print_Area,3)</f>
        <v>10084695734</v>
      </c>
      <c r="D25" s="50" t="str">
        <f>VLOOKUP(B25,[1]список!Print_Area,2)</f>
        <v xml:space="preserve">ФОМИНОВ Никита </v>
      </c>
      <c r="E25" s="51">
        <f>VLOOKUP(B25,[1]список!Print_Area,4)</f>
        <v>36281</v>
      </c>
      <c r="F25" s="49" t="str">
        <f>VLOOKUP(B25,[1]список!Print_Area,5)</f>
        <v>МС</v>
      </c>
      <c r="G25" s="49" t="str">
        <f>VLOOKUP(B25,[1]список!Print_Area,6)</f>
        <v>Санкт-Петербург</v>
      </c>
      <c r="H25" s="52">
        <v>84.6</v>
      </c>
      <c r="I25" s="104">
        <v>1</v>
      </c>
      <c r="J25" s="52">
        <v>82.73</v>
      </c>
      <c r="K25" s="52">
        <v>91.6</v>
      </c>
      <c r="L25" s="52">
        <f t="shared" si="0"/>
        <v>91.6</v>
      </c>
      <c r="M25" s="105"/>
      <c r="N25" s="55"/>
      <c r="P25" s="44"/>
      <c r="Q25" s="43"/>
      <c r="R25" s="43"/>
      <c r="S25" s="45"/>
      <c r="T25" s="45"/>
      <c r="U25" s="45"/>
    </row>
    <row r="26" spans="1:21" ht="16.75" customHeight="1" x14ac:dyDescent="0.25">
      <c r="A26" s="103">
        <v>4</v>
      </c>
      <c r="B26" s="48">
        <v>3</v>
      </c>
      <c r="C26" s="49">
        <f>VLOOKUP(B26,[1]список!Print_Area,3)</f>
        <v>10066301908</v>
      </c>
      <c r="D26" s="50" t="str">
        <f>VLOOKUP(B26,[1]список!Print_Area,2)</f>
        <v>МОЛЛАЕВ Александр</v>
      </c>
      <c r="E26" s="51">
        <f>VLOOKUP(B26,[1]список!Print_Area,4)</f>
        <v>37610</v>
      </c>
      <c r="F26" s="49" t="str">
        <f>VLOOKUP(B26,[1]список!Print_Area,5)</f>
        <v>МС</v>
      </c>
      <c r="G26" s="49" t="str">
        <f>VLOOKUP(B26,[1]список!Print_Area,6)</f>
        <v>Краснодарский край</v>
      </c>
      <c r="H26" s="52">
        <v>79.75</v>
      </c>
      <c r="I26" s="104">
        <v>3</v>
      </c>
      <c r="J26" s="52">
        <v>47</v>
      </c>
      <c r="K26" s="52">
        <v>91.13</v>
      </c>
      <c r="L26" s="52">
        <f t="shared" si="0"/>
        <v>91.13</v>
      </c>
      <c r="M26" s="105"/>
      <c r="N26" s="55"/>
      <c r="P26" s="44"/>
      <c r="Q26" s="43"/>
      <c r="R26" s="43"/>
      <c r="S26" s="45"/>
      <c r="T26" s="45"/>
      <c r="U26" s="45"/>
    </row>
    <row r="27" spans="1:21" ht="16.75" customHeight="1" x14ac:dyDescent="0.25">
      <c r="A27" s="103">
        <v>5</v>
      </c>
      <c r="B27" s="48">
        <v>11</v>
      </c>
      <c r="C27" s="49">
        <f>VLOOKUP(B27,[1]список!Print_Area,3)</f>
        <v>10140039385</v>
      </c>
      <c r="D27" s="50" t="str">
        <f>VLOOKUP(B27,[1]список!Print_Area,2)</f>
        <v>СОКОЛОВ Игорь</v>
      </c>
      <c r="E27" s="51">
        <f>VLOOKUP(B27,[1]список!Print_Area,4)</f>
        <v>38016</v>
      </c>
      <c r="F27" s="49" t="str">
        <f>VLOOKUP(B27,[1]список!Print_Area,5)</f>
        <v>1 СР</v>
      </c>
      <c r="G27" s="49" t="str">
        <f>VLOOKUP(B27,[1]список!Print_Area,6)</f>
        <v>Московская область</v>
      </c>
      <c r="H27" s="52">
        <v>73.099999999999994</v>
      </c>
      <c r="I27" s="104">
        <v>6</v>
      </c>
      <c r="J27" s="52">
        <v>88.29</v>
      </c>
      <c r="K27" s="52">
        <v>81.38</v>
      </c>
      <c r="L27" s="52">
        <f t="shared" si="0"/>
        <v>88.29</v>
      </c>
      <c r="M27" s="105"/>
      <c r="N27" s="55"/>
      <c r="P27" s="44"/>
      <c r="Q27" s="43"/>
      <c r="R27" s="43"/>
      <c r="S27" s="45"/>
      <c r="T27" s="45"/>
      <c r="U27" s="45"/>
    </row>
    <row r="28" spans="1:21" ht="16.75" customHeight="1" x14ac:dyDescent="0.25">
      <c r="A28" s="103">
        <v>6</v>
      </c>
      <c r="B28" s="48">
        <v>10</v>
      </c>
      <c r="C28" s="49">
        <f>VLOOKUP(B28,[1]список!Print_Area,3)</f>
        <v>10140039284</v>
      </c>
      <c r="D28" s="50" t="str">
        <f>VLOOKUP(B28,[1]список!Print_Area,2)</f>
        <v>ГАЛКИН Дмитрий</v>
      </c>
      <c r="E28" s="51">
        <f>VLOOKUP(B28,[1]список!Print_Area,4)</f>
        <v>37933</v>
      </c>
      <c r="F28" s="49" t="str">
        <f>VLOOKUP(B28,[1]список!Print_Area,5)</f>
        <v>1 СР</v>
      </c>
      <c r="G28" s="49" t="str">
        <f>VLOOKUP(B28,[1]список!Print_Area,6)</f>
        <v>Московская область</v>
      </c>
      <c r="H28" s="52">
        <v>70.81</v>
      </c>
      <c r="I28" s="104">
        <v>8</v>
      </c>
      <c r="J28" s="52">
        <v>84.28</v>
      </c>
      <c r="K28" s="52">
        <v>56.18</v>
      </c>
      <c r="L28" s="52">
        <f t="shared" si="0"/>
        <v>84.28</v>
      </c>
      <c r="M28" s="105"/>
      <c r="N28" s="55"/>
      <c r="P28" s="44"/>
      <c r="Q28" s="43"/>
      <c r="R28" s="43"/>
      <c r="S28" s="45"/>
      <c r="T28" s="45"/>
      <c r="U28" s="45"/>
    </row>
    <row r="29" spans="1:21" ht="16.75" customHeight="1" x14ac:dyDescent="0.25">
      <c r="A29" s="103">
        <v>7</v>
      </c>
      <c r="B29" s="48">
        <v>1</v>
      </c>
      <c r="C29" s="49">
        <f>VLOOKUP(B29,[1]список!Print_Area,3)</f>
        <v>10066198642</v>
      </c>
      <c r="D29" s="50" t="str">
        <f>VLOOKUP(B29,[1]список!Print_Area,2)</f>
        <v>НОВОСЕЛОВ Максим</v>
      </c>
      <c r="E29" s="51">
        <f>VLOOKUP(B29,[1]список!Print_Area,4)</f>
        <v>32810</v>
      </c>
      <c r="F29" s="49" t="str">
        <f>VLOOKUP(B29,[1]список!Print_Area,5)</f>
        <v>КМС</v>
      </c>
      <c r="G29" s="49" t="str">
        <f>VLOOKUP(B29,[1]список!Print_Area,6)</f>
        <v>Москва</v>
      </c>
      <c r="H29" s="52">
        <v>61.69</v>
      </c>
      <c r="I29" s="104">
        <v>5</v>
      </c>
      <c r="J29" s="52">
        <v>81.39</v>
      </c>
      <c r="K29" s="52">
        <v>81</v>
      </c>
      <c r="L29" s="52">
        <f t="shared" si="0"/>
        <v>81.39</v>
      </c>
      <c r="M29" s="105"/>
      <c r="N29" s="55"/>
      <c r="P29" s="44"/>
      <c r="Q29" s="43"/>
      <c r="R29" s="43"/>
      <c r="S29" s="45"/>
      <c r="T29" s="45"/>
      <c r="U29" s="45"/>
    </row>
    <row r="30" spans="1:21" ht="16.75" customHeight="1" x14ac:dyDescent="0.25">
      <c r="A30" s="103">
        <v>8</v>
      </c>
      <c r="B30" s="48">
        <v>8</v>
      </c>
      <c r="C30" s="49">
        <f>VLOOKUP(B30,[1]список!Print_Area,3)</f>
        <v>10130082842</v>
      </c>
      <c r="D30" s="50" t="str">
        <f>VLOOKUP(B30,[1]список!Print_Area,2)</f>
        <v>ДОЛГИХ Даниил</v>
      </c>
      <c r="E30" s="51">
        <f>VLOOKUP(B30,[1]список!Print_Area,4)</f>
        <v>38593</v>
      </c>
      <c r="F30" s="49" t="str">
        <f>VLOOKUP(B30,[1]список!Print_Area,5)</f>
        <v>КМС</v>
      </c>
      <c r="G30" s="49" t="str">
        <f>VLOOKUP(B30,[1]список!Print_Area,6)</f>
        <v>Удмуртская Республика</v>
      </c>
      <c r="H30" s="52">
        <v>58.11</v>
      </c>
      <c r="I30" s="104">
        <v>7</v>
      </c>
      <c r="J30" s="52">
        <v>44.75</v>
      </c>
      <c r="K30" s="52">
        <v>4</v>
      </c>
      <c r="L30" s="52">
        <f t="shared" si="0"/>
        <v>44.75</v>
      </c>
      <c r="M30" s="105"/>
      <c r="N30" s="55"/>
      <c r="P30" s="44"/>
      <c r="Q30" s="43"/>
      <c r="R30" s="43"/>
      <c r="S30" s="45"/>
      <c r="T30" s="45"/>
      <c r="U30" s="45"/>
    </row>
    <row r="31" spans="1:21" ht="16.75" customHeight="1" x14ac:dyDescent="0.25">
      <c r="A31" s="103">
        <v>9</v>
      </c>
      <c r="B31" s="48">
        <v>4</v>
      </c>
      <c r="C31" s="49">
        <f>VLOOKUP(B31,[1]список!Print_Area,3)</f>
        <v>10084649860</v>
      </c>
      <c r="D31" s="50" t="str">
        <f>VLOOKUP(B31,[1]список!Print_Area,2)</f>
        <v>СЕМИН Илья</v>
      </c>
      <c r="E31" s="51">
        <f>VLOOKUP(B31,[1]список!Print_Area,4)</f>
        <v>36249</v>
      </c>
      <c r="F31" s="49" t="str">
        <f>VLOOKUP(B31,[1]список!Print_Area,5)</f>
        <v>КМС</v>
      </c>
      <c r="G31" s="49" t="str">
        <f>VLOOKUP(B31,[1]список!Print_Area,6)</f>
        <v>Московская область</v>
      </c>
      <c r="H31" s="52">
        <v>57.88</v>
      </c>
      <c r="I31" s="104">
        <v>9</v>
      </c>
      <c r="J31" s="52"/>
      <c r="K31" s="52"/>
      <c r="L31" s="52"/>
      <c r="M31" s="102"/>
      <c r="N31" s="55"/>
      <c r="P31" s="44"/>
      <c r="Q31" s="43"/>
      <c r="R31" s="43"/>
      <c r="S31" s="45"/>
      <c r="T31" s="45"/>
      <c r="U31" s="45"/>
    </row>
    <row r="32" spans="1:21" ht="16.75" customHeight="1" x14ac:dyDescent="0.25">
      <c r="A32" s="103">
        <v>10</v>
      </c>
      <c r="B32" s="48">
        <v>7</v>
      </c>
      <c r="C32" s="49">
        <f>VLOOKUP(B32,[1]список!Print_Area,3)</f>
        <v>10129838019</v>
      </c>
      <c r="D32" s="50" t="str">
        <f>VLOOKUP(B32,[1]список!Print_Area,2)</f>
        <v>СОРОКО Роман</v>
      </c>
      <c r="E32" s="51">
        <f>VLOOKUP(B32,[1]список!Print_Area,4)</f>
        <v>38518</v>
      </c>
      <c r="F32" s="49" t="str">
        <f>VLOOKUP(B32,[1]список!Print_Area,5)</f>
        <v>КМС</v>
      </c>
      <c r="G32" s="49" t="str">
        <f>VLOOKUP(B32,[1]список!Print_Area,6)</f>
        <v>Санкт-Петербург</v>
      </c>
      <c r="H32" s="52">
        <v>48.81</v>
      </c>
      <c r="I32" s="104">
        <v>10</v>
      </c>
      <c r="J32" s="52"/>
      <c r="K32" s="52"/>
      <c r="L32" s="52"/>
      <c r="M32" s="102"/>
      <c r="N32" s="55"/>
      <c r="P32" s="44"/>
      <c r="Q32" s="43"/>
      <c r="R32" s="43"/>
      <c r="S32" s="45"/>
      <c r="T32" s="45"/>
      <c r="U32" s="45"/>
    </row>
    <row r="33" spans="1:21" ht="16.75" customHeight="1" x14ac:dyDescent="0.25">
      <c r="A33" s="103">
        <v>11</v>
      </c>
      <c r="B33" s="48">
        <v>12</v>
      </c>
      <c r="C33" s="49">
        <f>VLOOKUP(B33,[1]список!Print_Area,3)</f>
        <v>10140712830</v>
      </c>
      <c r="D33" s="50" t="str">
        <f>VLOOKUP(B33,[1]список!Print_Area,2)</f>
        <v>ДОЛБИЛОВ Александр</v>
      </c>
      <c r="E33" s="51">
        <f>VLOOKUP(B33,[1]список!Print_Area,4)</f>
        <v>38701</v>
      </c>
      <c r="F33" s="49" t="str">
        <f>VLOOKUP(B33,[1]список!Print_Area,5)</f>
        <v>1 СР</v>
      </c>
      <c r="G33" s="49" t="str">
        <f>VLOOKUP(B33,[1]список!Print_Area,6)</f>
        <v>Санкт-Петербург</v>
      </c>
      <c r="H33" s="52">
        <v>42.38</v>
      </c>
      <c r="I33" s="104">
        <v>11</v>
      </c>
      <c r="J33" s="52"/>
      <c r="K33" s="52"/>
      <c r="L33" s="52"/>
      <c r="M33" s="102"/>
      <c r="N33" s="55"/>
      <c r="P33" s="44"/>
      <c r="Q33" s="43"/>
      <c r="R33" s="43"/>
      <c r="S33" s="45"/>
      <c r="T33" s="45"/>
      <c r="U33" s="45"/>
    </row>
    <row r="34" spans="1:21" ht="16.75" customHeight="1" x14ac:dyDescent="0.25">
      <c r="A34" s="103">
        <v>12</v>
      </c>
      <c r="B34" s="48">
        <v>9</v>
      </c>
      <c r="C34" s="49">
        <f>VLOOKUP(B34,[1]список!Print_Area,3)</f>
        <v>10139700794</v>
      </c>
      <c r="D34" s="50" t="str">
        <f>VLOOKUP(B34,[1]список!Print_Area,2)</f>
        <v>ЧАЩИН Никита</v>
      </c>
      <c r="E34" s="51">
        <f>VLOOKUP(B34,[1]список!Print_Area,4)</f>
        <v>38349</v>
      </c>
      <c r="F34" s="49" t="str">
        <f>VLOOKUP(B34,[1]список!Print_Area,5)</f>
        <v>КМС</v>
      </c>
      <c r="G34" s="49" t="str">
        <f>VLOOKUP(B34,[1]список!Print_Area,6)</f>
        <v>Санкт-Петербург</v>
      </c>
      <c r="H34" s="52">
        <v>33.880000000000003</v>
      </c>
      <c r="I34" s="104">
        <v>12</v>
      </c>
      <c r="J34" s="52"/>
      <c r="K34" s="52"/>
      <c r="L34" s="52"/>
      <c r="M34" s="102"/>
      <c r="N34" s="55"/>
      <c r="P34" s="44"/>
      <c r="Q34" s="43"/>
      <c r="R34" s="43"/>
      <c r="S34" s="45"/>
      <c r="T34" s="45"/>
      <c r="U34" s="45"/>
    </row>
    <row r="35" spans="1:21" ht="7.5" customHeight="1" thickBot="1" x14ac:dyDescent="0.35">
      <c r="A35" s="58"/>
      <c r="B35" s="57"/>
      <c r="C35" s="58"/>
      <c r="D35" s="59"/>
      <c r="E35" s="60"/>
      <c r="F35" s="61"/>
      <c r="G35" s="60"/>
      <c r="H35" s="62"/>
      <c r="I35" s="63"/>
      <c r="J35" s="63"/>
      <c r="K35" s="63"/>
      <c r="L35" s="62"/>
      <c r="M35" s="63"/>
      <c r="N35" s="63"/>
      <c r="P35" s="44"/>
      <c r="Q35" s="43"/>
      <c r="R35" s="43"/>
      <c r="S35" s="45"/>
      <c r="T35" s="45"/>
      <c r="U35" s="45"/>
    </row>
    <row r="36" spans="1:21" ht="15" thickTop="1" x14ac:dyDescent="0.25">
      <c r="A36" s="120" t="s">
        <v>43</v>
      </c>
      <c r="B36" s="121"/>
      <c r="C36" s="121"/>
      <c r="D36" s="121"/>
      <c r="E36" s="65"/>
      <c r="F36" s="65"/>
      <c r="G36" s="121" t="s">
        <v>44</v>
      </c>
      <c r="H36" s="121"/>
      <c r="I36" s="121"/>
      <c r="J36" s="121"/>
      <c r="K36" s="121"/>
      <c r="L36" s="121"/>
      <c r="M36" s="121"/>
      <c r="N36" s="122"/>
      <c r="P36" s="44"/>
      <c r="Q36" s="43"/>
      <c r="R36" s="43"/>
      <c r="S36" s="45"/>
      <c r="T36" s="45"/>
      <c r="U36" s="45"/>
    </row>
    <row r="37" spans="1:21" ht="14.5" x14ac:dyDescent="0.25">
      <c r="A37" s="66" t="s">
        <v>45</v>
      </c>
      <c r="B37" s="67"/>
      <c r="C37" s="68"/>
      <c r="D37" s="69"/>
      <c r="E37" s="70"/>
      <c r="F37" s="70"/>
      <c r="G37" s="71" t="s">
        <v>46</v>
      </c>
      <c r="H37" s="72" cm="1">
        <f t="array" ref="H37">SUM(1/COUNTIF(G23:G34,G23:G34))</f>
        <v>6</v>
      </c>
      <c r="I37" s="73"/>
      <c r="J37" s="74"/>
      <c r="K37" s="74"/>
      <c r="L37" s="75"/>
      <c r="M37" s="71" t="s">
        <v>47</v>
      </c>
      <c r="N37" s="76">
        <f>COUNTIF(F$21:F127,"ЗМС")</f>
        <v>0</v>
      </c>
      <c r="P37" s="44"/>
      <c r="Q37" s="43"/>
      <c r="R37" s="43"/>
      <c r="S37" s="45"/>
      <c r="T37" s="45"/>
      <c r="U37" s="45"/>
    </row>
    <row r="38" spans="1:21" ht="14.5" x14ac:dyDescent="0.25">
      <c r="A38" s="66" t="s">
        <v>48</v>
      </c>
      <c r="B38" s="67"/>
      <c r="C38" s="77"/>
      <c r="D38" s="69"/>
      <c r="E38" s="78"/>
      <c r="F38" s="78"/>
      <c r="G38" s="71" t="s">
        <v>49</v>
      </c>
      <c r="H38" s="79">
        <v>12</v>
      </c>
      <c r="I38" s="80"/>
      <c r="J38" s="81"/>
      <c r="K38" s="81"/>
      <c r="L38" s="82"/>
      <c r="M38" s="71" t="s">
        <v>50</v>
      </c>
      <c r="N38" s="76">
        <f>COUNTIF(F$21:F127,"МСМК")</f>
        <v>0</v>
      </c>
      <c r="P38" s="44"/>
      <c r="Q38" s="43"/>
      <c r="R38" s="43"/>
      <c r="S38" s="45"/>
      <c r="T38" s="45"/>
      <c r="U38" s="45"/>
    </row>
    <row r="39" spans="1:21" ht="14.5" x14ac:dyDescent="0.25">
      <c r="A39" s="66" t="s">
        <v>51</v>
      </c>
      <c r="B39" s="67"/>
      <c r="C39" s="67"/>
      <c r="D39" s="69"/>
      <c r="E39" s="78"/>
      <c r="F39" s="78"/>
      <c r="G39" s="71" t="s">
        <v>52</v>
      </c>
      <c r="H39" s="79">
        <v>12</v>
      </c>
      <c r="I39" s="80"/>
      <c r="J39" s="81"/>
      <c r="K39" s="81"/>
      <c r="L39" s="82"/>
      <c r="M39" s="71" t="s">
        <v>53</v>
      </c>
      <c r="N39" s="76">
        <f>COUNTIF(F$21:F52,"МС")</f>
        <v>4</v>
      </c>
      <c r="P39" s="44"/>
      <c r="Q39" s="43"/>
      <c r="R39" s="43"/>
      <c r="S39" s="45"/>
      <c r="T39" s="45"/>
      <c r="U39" s="45"/>
    </row>
    <row r="40" spans="1:21" ht="14.5" x14ac:dyDescent="0.25">
      <c r="A40" s="66" t="s">
        <v>54</v>
      </c>
      <c r="B40" s="67"/>
      <c r="C40" s="67"/>
      <c r="D40" s="69"/>
      <c r="E40" s="78"/>
      <c r="F40" s="78"/>
      <c r="G40" s="71" t="s">
        <v>55</v>
      </c>
      <c r="H40" s="79">
        <v>12</v>
      </c>
      <c r="I40" s="80"/>
      <c r="J40" s="81"/>
      <c r="K40" s="81"/>
      <c r="L40" s="82"/>
      <c r="M40" s="71" t="s">
        <v>56</v>
      </c>
      <c r="N40" s="76">
        <f>COUNTIF(F$20:F52,"КМС")</f>
        <v>5</v>
      </c>
      <c r="P40" s="44"/>
      <c r="Q40" s="43"/>
      <c r="R40" s="43"/>
      <c r="S40" s="45"/>
      <c r="T40" s="45"/>
      <c r="U40" s="45"/>
    </row>
    <row r="41" spans="1:21" ht="14.5" x14ac:dyDescent="0.25">
      <c r="A41" s="83"/>
      <c r="B41" s="67"/>
      <c r="C41" s="67"/>
      <c r="D41" s="69"/>
      <c r="G41" s="71" t="s">
        <v>57</v>
      </c>
      <c r="H41" s="79">
        <f>COUNTIF(A23:A34,"НФ")</f>
        <v>0</v>
      </c>
      <c r="I41" s="80"/>
      <c r="J41" s="81"/>
      <c r="K41" s="81"/>
      <c r="L41" s="82"/>
      <c r="M41" s="71" t="s">
        <v>58</v>
      </c>
      <c r="N41" s="76">
        <f>COUNTIF(F$23:F126,"1 СР")</f>
        <v>3</v>
      </c>
      <c r="P41" s="44"/>
      <c r="Q41" s="43"/>
      <c r="R41" s="43"/>
      <c r="S41" s="45"/>
      <c r="T41" s="45"/>
      <c r="U41" s="45"/>
    </row>
    <row r="42" spans="1:21" ht="14.5" x14ac:dyDescent="0.25">
      <c r="A42" s="84"/>
      <c r="B42" s="32"/>
      <c r="C42" s="31"/>
      <c r="D42" s="69"/>
      <c r="G42" s="71" t="s">
        <v>59</v>
      </c>
      <c r="H42" s="79">
        <f>COUNTIF(A23:A34,"ДСКВ")</f>
        <v>0</v>
      </c>
      <c r="I42" s="80"/>
      <c r="J42" s="81"/>
      <c r="K42" s="81"/>
      <c r="L42" s="82"/>
      <c r="M42" s="71" t="s">
        <v>60</v>
      </c>
      <c r="N42" s="76">
        <f>COUNTIF(F$23:F126,"2 СР")</f>
        <v>0</v>
      </c>
    </row>
    <row r="43" spans="1:21" ht="14.5" x14ac:dyDescent="0.25">
      <c r="A43" s="85"/>
      <c r="B43" s="67"/>
      <c r="C43" s="67"/>
      <c r="D43" s="69"/>
      <c r="E43" s="78"/>
      <c r="F43" s="78"/>
      <c r="G43" s="71" t="s">
        <v>61</v>
      </c>
      <c r="H43" s="79">
        <f>COUNTIF(A23:A34,"НС")</f>
        <v>0</v>
      </c>
      <c r="I43" s="86"/>
      <c r="J43" s="87"/>
      <c r="K43" s="87"/>
      <c r="L43" s="88"/>
      <c r="M43" s="71" t="s">
        <v>62</v>
      </c>
      <c r="N43" s="76">
        <f>COUNTIF(F$23:F126,"3 СР")</f>
        <v>0</v>
      </c>
    </row>
    <row r="44" spans="1:21" ht="5.25" customHeight="1" x14ac:dyDescent="0.25">
      <c r="A44" s="85"/>
      <c r="B44" s="67"/>
      <c r="C44" s="67"/>
      <c r="D44" s="67"/>
      <c r="E44" s="67"/>
      <c r="F44" s="67"/>
      <c r="G44" s="32"/>
      <c r="H44" s="89"/>
      <c r="I44" s="89"/>
      <c r="J44" s="89"/>
      <c r="K44" s="89"/>
      <c r="L44" s="89"/>
      <c r="M44" s="90"/>
      <c r="N44" s="91"/>
    </row>
    <row r="45" spans="1:21" ht="15.5" x14ac:dyDescent="0.25">
      <c r="A45" s="92"/>
      <c r="B45" s="93"/>
      <c r="C45" s="93"/>
      <c r="D45" s="123" t="s">
        <v>63</v>
      </c>
      <c r="E45" s="123"/>
      <c r="F45" s="123"/>
      <c r="G45" s="123" t="s">
        <v>64</v>
      </c>
      <c r="H45" s="123"/>
      <c r="I45" s="123"/>
      <c r="J45" s="94"/>
      <c r="K45" s="94"/>
      <c r="L45" s="123" t="str">
        <f>A19</f>
        <v>СУДЬЯ НА ФИНИШЕ:</v>
      </c>
      <c r="M45" s="123"/>
      <c r="N45" s="124"/>
    </row>
    <row r="46" spans="1:21" x14ac:dyDescent="0.25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8"/>
    </row>
    <row r="47" spans="1:21" x14ac:dyDescent="0.25">
      <c r="A47" s="95"/>
      <c r="D47" s="96"/>
      <c r="E47" s="96"/>
      <c r="F47" s="96"/>
      <c r="G47" s="96"/>
      <c r="H47" s="35"/>
      <c r="I47" s="96"/>
      <c r="J47" s="96"/>
      <c r="K47" s="96"/>
      <c r="L47" s="35"/>
      <c r="M47" s="96"/>
      <c r="N47" s="97"/>
    </row>
    <row r="48" spans="1:21" x14ac:dyDescent="0.25">
      <c r="A48" s="95"/>
      <c r="D48" s="96"/>
      <c r="E48" s="96"/>
      <c r="F48" s="96"/>
      <c r="G48" s="96"/>
      <c r="H48" s="35"/>
      <c r="I48" s="96"/>
      <c r="J48" s="96"/>
      <c r="K48" s="96"/>
      <c r="L48" s="35"/>
      <c r="M48" s="96"/>
      <c r="N48" s="97"/>
    </row>
    <row r="49" spans="1:21" x14ac:dyDescent="0.25">
      <c r="A49" s="95"/>
      <c r="D49" s="96"/>
      <c r="E49" s="96"/>
      <c r="F49" s="96"/>
      <c r="G49" s="96"/>
      <c r="H49" s="35"/>
      <c r="I49" s="96"/>
      <c r="J49" s="96"/>
      <c r="K49" s="96"/>
      <c r="L49" s="35"/>
      <c r="M49" s="96"/>
      <c r="N49" s="97"/>
    </row>
    <row r="50" spans="1:21" x14ac:dyDescent="0.25">
      <c r="A50" s="95"/>
      <c r="D50" s="96"/>
      <c r="E50" s="96"/>
      <c r="F50" s="96"/>
      <c r="G50" s="96"/>
      <c r="H50" s="35"/>
      <c r="I50" s="96"/>
      <c r="J50" s="96"/>
      <c r="K50" s="96"/>
      <c r="L50" s="35"/>
      <c r="M50" s="96"/>
      <c r="N50" s="97"/>
    </row>
    <row r="51" spans="1:21" s="44" customFormat="1" ht="13.75" customHeight="1" thickBot="1" x14ac:dyDescent="0.3">
      <c r="A51" s="98"/>
      <c r="B51" s="99"/>
      <c r="C51" s="99"/>
      <c r="D51" s="109" t="str">
        <f>G17</f>
        <v xml:space="preserve">БОЧАНОВ В.А. (ВК, г. ОМСК) </v>
      </c>
      <c r="E51" s="109"/>
      <c r="F51" s="109"/>
      <c r="G51" s="109" t="str">
        <f>G18</f>
        <v>СЛАБКОВСКАЯ В.Н. ( ВК, г. ОМСК)</v>
      </c>
      <c r="H51" s="109"/>
      <c r="I51" s="109"/>
      <c r="J51" s="100"/>
      <c r="K51" s="100"/>
      <c r="L51" s="109" t="str">
        <f>G19</f>
        <v xml:space="preserve">МАЛАХОВ Р.А. (1К, г. ИЖЕВСК) </v>
      </c>
      <c r="M51" s="109"/>
      <c r="N51" s="110"/>
      <c r="S51" s="101"/>
      <c r="T51" s="101"/>
      <c r="U51" s="101"/>
    </row>
    <row r="52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36:D36"/>
    <mergeCell ref="G36:N36"/>
    <mergeCell ref="D45:F45"/>
    <mergeCell ref="G45:I45"/>
    <mergeCell ref="L45:N45"/>
    <mergeCell ref="J21:K21"/>
    <mergeCell ref="L21:L22"/>
    <mergeCell ref="M21:M22"/>
    <mergeCell ref="A21:A22"/>
    <mergeCell ref="B21:B22"/>
    <mergeCell ref="C21:C22"/>
    <mergeCell ref="D21:D22"/>
    <mergeCell ref="E21:E22"/>
    <mergeCell ref="A46:E46"/>
    <mergeCell ref="F46:N46"/>
    <mergeCell ref="D51:F51"/>
    <mergeCell ref="G51:I51"/>
    <mergeCell ref="L51:N51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7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КР Женщины-оф.протокол</vt:lpstr>
      <vt:lpstr>КР Мужчины-оф.протокол</vt:lpstr>
      <vt:lpstr>'КР Женщины-оф.протокол'!Заголовки_для_печати</vt:lpstr>
      <vt:lpstr>'КР Мужчины-оф.протокол'!Заголовки_для_печати</vt:lpstr>
      <vt:lpstr>'КР Женщины-оф.протокол'!Область_печати</vt:lpstr>
      <vt:lpstr>'КР Мужчины-оф.протокол'!Область_печати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2024-11-19T03:16:54Z</dcterms:created>
  <dcterms:modified xsi:type="dcterms:W3CDTF">2024-11-19T03:24:57Z</dcterms:modified>
</cp:coreProperties>
</file>