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showInkAnnotation="0"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nn\Desktop\ПР УФА 17-21.06.25\"/>
    </mc:Choice>
  </mc:AlternateContent>
  <xr:revisionPtr revIDLastSave="0" documentId="13_ncr:1_{FF2EEE49-4193-4836-9283-D705615A9EEF}" xr6:coauthVersionLast="47" xr6:coauthVersionMax="47" xr10:uidLastSave="{00000000-0000-0000-0000-000000000000}"/>
  <bookViews>
    <workbookView xWindow="-110" yWindow="-110" windowWidth="19420" windowHeight="10420" tabRatio="787" xr2:uid="{00000000-000D-0000-FFFF-FFFF00000000}"/>
  </bookViews>
  <sheets>
    <sheet name="Итоговый протокол" sheetId="122" r:id="rId1"/>
  </sheets>
  <definedNames>
    <definedName name="_xlnm._FilterDatabase" localSheetId="0" hidden="1">'Итоговый протокол'!$A$22:$V$22</definedName>
    <definedName name="_xlnm.Print_Titles" localSheetId="0">'Итоговый протокол'!$21:$22</definedName>
    <definedName name="_xlnm.Print_Area" localSheetId="0">'Итоговый протокол'!$A$1:$V$81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54" i="122" l="1"/>
  <c r="T55" i="122"/>
  <c r="R25" i="122"/>
  <c r="R24" i="122"/>
  <c r="R26" i="122"/>
  <c r="R29" i="122"/>
  <c r="R27" i="122"/>
  <c r="R28" i="122"/>
  <c r="R30" i="122"/>
  <c r="R45" i="122"/>
  <c r="T45" i="122" s="1"/>
  <c r="R36" i="122"/>
  <c r="T36" i="122" s="1"/>
  <c r="R41" i="122"/>
  <c r="T41" i="122" s="1"/>
  <c r="R37" i="122"/>
  <c r="T37" i="122" s="1"/>
  <c r="R39" i="122"/>
  <c r="T39" i="122" s="1"/>
  <c r="R42" i="122"/>
  <c r="T42" i="122" s="1"/>
  <c r="R54" i="122"/>
  <c r="R31" i="122"/>
  <c r="R33" i="122"/>
  <c r="R40" i="122"/>
  <c r="T40" i="122" s="1"/>
  <c r="R34" i="122"/>
  <c r="T34" i="122" s="1"/>
  <c r="R38" i="122"/>
  <c r="T38" i="122" s="1"/>
  <c r="R32" i="122"/>
  <c r="R56" i="122"/>
  <c r="T56" i="122" s="1"/>
  <c r="R50" i="122"/>
  <c r="T50" i="122" s="1"/>
  <c r="R35" i="122"/>
  <c r="T35" i="122" s="1"/>
  <c r="R52" i="122"/>
  <c r="T52" i="122" s="1"/>
  <c r="R48" i="122"/>
  <c r="T48" i="122" s="1"/>
  <c r="R53" i="122"/>
  <c r="R55" i="122"/>
  <c r="R44" i="122"/>
  <c r="R47" i="122"/>
  <c r="T47" i="122" s="1"/>
  <c r="R57" i="122"/>
  <c r="R49" i="122"/>
  <c r="T49" i="122" s="1"/>
  <c r="R46" i="122"/>
  <c r="T46" i="122" s="1"/>
  <c r="R51" i="122"/>
  <c r="T51" i="122" s="1"/>
  <c r="R58" i="122"/>
  <c r="T58" i="122" s="1"/>
  <c r="R59" i="122"/>
  <c r="T59" i="122" s="1"/>
  <c r="R43" i="122"/>
  <c r="T43" i="122" s="1"/>
  <c r="R23" i="122"/>
  <c r="S23" i="122" s="1"/>
  <c r="S44" i="122" l="1"/>
  <c r="S33" i="122"/>
  <c r="S29" i="122"/>
  <c r="S55" i="122"/>
  <c r="S31" i="122"/>
  <c r="S26" i="122"/>
  <c r="S53" i="122"/>
  <c r="S54" i="122"/>
  <c r="S24" i="122"/>
  <c r="T53" i="122"/>
  <c r="S32" i="122"/>
  <c r="S46" i="122"/>
  <c r="S45" i="122"/>
  <c r="S49" i="122"/>
  <c r="S38" i="122"/>
  <c r="S30" i="122"/>
  <c r="S57" i="122"/>
  <c r="S34" i="122"/>
  <c r="S28" i="122"/>
  <c r="T57" i="122"/>
  <c r="T33" i="122"/>
  <c r="S47" i="122"/>
  <c r="S58" i="122"/>
  <c r="S40" i="122"/>
  <c r="S27" i="122"/>
  <c r="T44" i="122"/>
  <c r="T32" i="122"/>
  <c r="S42" i="122"/>
  <c r="S43" i="122"/>
  <c r="S39" i="122"/>
  <c r="S37" i="122"/>
  <c r="S25" i="122"/>
  <c r="S52" i="122"/>
  <c r="S59" i="122"/>
  <c r="S50" i="122"/>
  <c r="S41" i="122"/>
  <c r="S56" i="122"/>
  <c r="S36" i="122"/>
  <c r="S48" i="122"/>
  <c r="S35" i="122"/>
  <c r="S51" i="122"/>
  <c r="T25" i="122" l="1"/>
  <c r="T23" i="122"/>
  <c r="T27" i="122"/>
  <c r="T26" i="122"/>
  <c r="T30" i="122"/>
  <c r="T28" i="122"/>
  <c r="T29" i="122"/>
  <c r="T31" i="122"/>
  <c r="T24" i="122"/>
  <c r="A81" i="122"/>
  <c r="R75" i="122"/>
  <c r="J75" i="122"/>
  <c r="E75" i="122"/>
  <c r="A75" i="122"/>
  <c r="R81" i="122"/>
  <c r="V66" i="122" l="1"/>
  <c r="H69" i="122" l="1"/>
  <c r="H71" i="122"/>
  <c r="V71" i="122" l="1"/>
  <c r="V70" i="122"/>
  <c r="V69" i="122"/>
  <c r="V68" i="122"/>
  <c r="J81" i="122" l="1"/>
  <c r="E81" i="122"/>
  <c r="V72" i="122"/>
  <c r="V67" i="122"/>
  <c r="H73" i="122"/>
  <c r="H72" i="122"/>
  <c r="H70" i="122"/>
  <c r="H68" i="122" l="1"/>
</calcChain>
</file>

<file path=xl/sharedStrings.xml><?xml version="1.0" encoding="utf-8"?>
<sst xmlns="http://schemas.openxmlformats.org/spreadsheetml/2006/main" count="189" uniqueCount="110">
  <si>
    <t>Министерство спорта Российской Федерации</t>
  </si>
  <si>
    <t>ТЕХНИЧЕСКИЕ ДАННЫЕ ТРАССЫ:</t>
  </si>
  <si>
    <t>ФАМИЛИЯ ИМЯ</t>
  </si>
  <si>
    <t>ПОГОДНЫЕ УСЛОВИЯ</t>
  </si>
  <si>
    <t>СТАТИСТИКА ГОНКИ</t>
  </si>
  <si>
    <t>МЕСТО</t>
  </si>
  <si>
    <t>РЕЗУЛЬТАТ</t>
  </si>
  <si>
    <t>РАЗРЯД,
ЗВАНИЕ</t>
  </si>
  <si>
    <t>ИНФОРМАЦИЯ О ЖЮРИ И ГСК СОРЕВНОВАНИЙ:</t>
  </si>
  <si>
    <t>Федерация велосипедного спорта России</t>
  </si>
  <si>
    <t>НОМЕР</t>
  </si>
  <si>
    <t>ТЕРРИТОРИАЛЬНАЯ ПРИНАДЛЕЖНОСТЬ</t>
  </si>
  <si>
    <t>ПРИМЕЧАНИЕ</t>
  </si>
  <si>
    <t>СУДЬЯ НА ФИНИШЕ:</t>
  </si>
  <si>
    <t>по велосипедному спорту</t>
  </si>
  <si>
    <t>ТЕХНИЧЕСКИЙ ДЕЛЕГАТ ФВСР:</t>
  </si>
  <si>
    <t>ГЛАВНЫЙ СУДЬЯ:</t>
  </si>
  <si>
    <t>ГЛАВНЫЙ СЕКРЕТАРЬ:</t>
  </si>
  <si>
    <t>МСМК</t>
  </si>
  <si>
    <t>СКОРОСТЬ км/ч</t>
  </si>
  <si>
    <t>МС</t>
  </si>
  <si>
    <t>ОТСТАВАНИЕ</t>
  </si>
  <si>
    <t>шоссе - многодневная гонка</t>
  </si>
  <si>
    <t>Заявлено</t>
  </si>
  <si>
    <t>Стартовало</t>
  </si>
  <si>
    <t>Финишировало</t>
  </si>
  <si>
    <t>Н. финишировало</t>
  </si>
  <si>
    <t>Н. стартовало</t>
  </si>
  <si>
    <t>ЗМС</t>
  </si>
  <si>
    <t>КМС</t>
  </si>
  <si>
    <t>Субъектов РФ</t>
  </si>
  <si>
    <t>1 СР</t>
  </si>
  <si>
    <t>ДАТА РОЖД.</t>
  </si>
  <si>
    <t>Дисквалифицировано</t>
  </si>
  <si>
    <t>UCI ID</t>
  </si>
  <si>
    <t>Лимит времени</t>
  </si>
  <si>
    <t>ИТОГОВЫЙ ПРОТОКОЛ</t>
  </si>
  <si>
    <t>РЕЗУЛЬТАТ И МЕСТО НА ЭТАПАХ</t>
  </si>
  <si>
    <t>ВЫПОЛНЕНИЕ НТУ ЕВСК</t>
  </si>
  <si>
    <t>1 этап</t>
  </si>
  <si>
    <t>2 этап</t>
  </si>
  <si>
    <t>3 этап</t>
  </si>
  <si>
    <t/>
  </si>
  <si>
    <t>№ ВРВС: 0080671811Я</t>
  </si>
  <si>
    <t>ДИСТАНЦИЯ/ ЭТАПОВ</t>
  </si>
  <si>
    <t>Самарская область</t>
  </si>
  <si>
    <t>Свердловская область</t>
  </si>
  <si>
    <t>НФ</t>
  </si>
  <si>
    <t>3 СР</t>
  </si>
  <si>
    <t>2 СР</t>
  </si>
  <si>
    <t>НАЧАЛО ГОНКИ:</t>
  </si>
  <si>
    <t>СУММА ПОЛОЖИТЕЛЬНЫХ ПЕРЕПАДОВ ВЫСОТЫ НА ДИСТАНЦИИ (ТС)(м):</t>
  </si>
  <si>
    <t>ОКОНЧАНИЕ ГОНКИ:</t>
  </si>
  <si>
    <t>Министерство спорта Республики Башкортостан</t>
  </si>
  <si>
    <t>Федерация велосипедного спорта Республики Башкортостан</t>
  </si>
  <si>
    <t>ПЕРВЕНСТВО РОССИИ</t>
  </si>
  <si>
    <t>Девушки 15-16 лет</t>
  </si>
  <si>
    <t>ДАТА ПРОВЕДЕНИЯ: 17 июня - 22 июня 2025 года</t>
  </si>
  <si>
    <t>№ ЕКП 2022: 2008020022030557</t>
  </si>
  <si>
    <t>Мохова А.Ю. (2К, Республика Башкортостан)</t>
  </si>
  <si>
    <t>Каштанова Мария Павловна</t>
  </si>
  <si>
    <t>Санкт-Петербург</t>
  </si>
  <si>
    <t>Волкова Дарина Сергеевна</t>
  </si>
  <si>
    <t>Республика Башкортостан</t>
  </si>
  <si>
    <t>Мершина Валерия Максимовна</t>
  </si>
  <si>
    <t>Трифонова Диана Юрьевна</t>
  </si>
  <si>
    <t>Калининградская область</t>
  </si>
  <si>
    <t>Филлипова Анастасия Дмитриевна</t>
  </si>
  <si>
    <t>Баева Виктория Вадимовна</t>
  </si>
  <si>
    <t>Ленинградская область</t>
  </si>
  <si>
    <t>Голыбина Ирина Владимировна</t>
  </si>
  <si>
    <t>Адцеева Софья Юрьевна</t>
  </si>
  <si>
    <t>Верижникова Ульяна Евгеньевна</t>
  </si>
  <si>
    <t>Пчельникова Виктория Денисовна</t>
  </si>
  <si>
    <t>Килина Анна Денисовна</t>
  </si>
  <si>
    <t>Кагарманова Аделина Маратовна</t>
  </si>
  <si>
    <t>Бондарева Екатерина Константиновна</t>
  </si>
  <si>
    <t>Пирогова Анастасия Владимировна</t>
  </si>
  <si>
    <t>Харламова Софья Сергеевна</t>
  </si>
  <si>
    <t>Кобленкова Екатерина Михайловна</t>
  </si>
  <si>
    <t>Гулина Юлия Вячеславовна</t>
  </si>
  <si>
    <t>Пискунова Софья Александровна</t>
  </si>
  <si>
    <t>Смоленко Екатерина Сергеевна</t>
  </si>
  <si>
    <t>Утегалиева Камилла Шамилевна</t>
  </si>
  <si>
    <t>Свистухина Дарья Максимовна</t>
  </si>
  <si>
    <t>Белорукова Анастасия Алексеевна</t>
  </si>
  <si>
    <t>Стулова Дарья Сергеевна</t>
  </si>
  <si>
    <t>Пискунова Дарья Александровна</t>
  </si>
  <si>
    <t>Рыбчинская Александра Ильинична</t>
  </si>
  <si>
    <t>Суханова Белла Анатольевна</t>
  </si>
  <si>
    <t>Поликутина Дарья Николаевна</t>
  </si>
  <si>
    <t>Юхматова Виктория Денисовна</t>
  </si>
  <si>
    <t>Кусакина Арина Андреевна</t>
  </si>
  <si>
    <t>Бисерова Мария Дмитриевна</t>
  </si>
  <si>
    <t>Полякова Агата Антоновна</t>
  </si>
  <si>
    <t>Полякова Ульяна Александровна</t>
  </si>
  <si>
    <t>Зайцева Мария Алексеевна</t>
  </si>
  <si>
    <t>Муртузалиева Самира Руслановна</t>
  </si>
  <si>
    <t>Лукьяненко Александра Вячеславовна</t>
  </si>
  <si>
    <t>Кириллова Ника Валентиновна</t>
  </si>
  <si>
    <t>Южилкина Марта Антоновна</t>
  </si>
  <si>
    <t>Мурзабаева Ильнара Ильфатовна</t>
  </si>
  <si>
    <t>Черевань Елизавета Александровна</t>
  </si>
  <si>
    <t>Чугурова Арина Павловна</t>
  </si>
  <si>
    <t>Черкасова Серафима Дмитриевна</t>
  </si>
  <si>
    <t>Пролог</t>
  </si>
  <si>
    <t>МЕСТО ПРОВЕДЕНИЯ: Республики Башкортостан</t>
  </si>
  <si>
    <t>Камилов А.И. (ВК, Республика Башкортостан)</t>
  </si>
  <si>
    <t>Назаргулов И.Р. (2К, Республика Башкортостан)</t>
  </si>
  <si>
    <t>ДСКВ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</si>
</sst>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yyyy"/>
    <numFmt numFmtId="165" formatCode="hh:mm:ss.0"/>
    <numFmt numFmtId="166" formatCode="hh:mm:ss"/>
    <numFmt numFmtId="171" formatCode="_-* #,##0.00_-;\-* #,##0.00_-;_-* &quot;-&quot;??_-;_-@_-"/>
  </numFmts>
  <fonts count="23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sz val="9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name val="Arial Cyr"/>
      <charset val="204"/>
    </font>
    <font>
      <b/>
      <sz val="12"/>
      <color indexed="8"/>
      <name val="Calibri"/>
      <family val="2"/>
      <charset val="204"/>
      <scheme val="minor"/>
    </font>
    <font>
      <sz val="9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sz val="20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indexed="64"/>
      </right>
      <top/>
      <bottom/>
      <diagonal/>
    </border>
  </borders>
  <cellStyleXfs count="15">
    <xf numFmtId="0" fontId="0" fillId="0" borderId="0"/>
    <xf numFmtId="0" fontId="6" fillId="0" borderId="0"/>
    <xf numFmtId="0" fontId="5" fillId="0" borderId="0"/>
    <xf numFmtId="0" fontId="4" fillId="0" borderId="0"/>
    <xf numFmtId="0" fontId="15" fillId="0" borderId="0"/>
    <xf numFmtId="0" fontId="4" fillId="0" borderId="0"/>
    <xf numFmtId="0" fontId="4" fillId="0" borderId="0"/>
    <xf numFmtId="0" fontId="3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171" fontId="5" fillId="0" borderId="0" applyFont="0" applyFill="0" applyBorder="0" applyAlignment="0" applyProtection="0"/>
  </cellStyleXfs>
  <cellXfs count="73">
    <xf numFmtId="0" fontId="0" fillId="0" borderId="0" xfId="0"/>
    <xf numFmtId="1" fontId="12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12" fillId="0" borderId="0" xfId="2" applyFont="1" applyAlignment="1">
      <alignment vertical="center"/>
    </xf>
    <xf numFmtId="21" fontId="12" fillId="0" borderId="0" xfId="2" applyNumberFormat="1" applyFont="1" applyAlignment="1">
      <alignment vertical="center"/>
    </xf>
    <xf numFmtId="0" fontId="12" fillId="0" borderId="0" xfId="2" applyFont="1" applyAlignment="1">
      <alignment horizontal="right" vertical="center"/>
    </xf>
    <xf numFmtId="0" fontId="7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1" fontId="7" fillId="0" borderId="0" xfId="2" applyNumberFormat="1" applyFont="1" applyAlignment="1">
      <alignment horizontal="center" vertical="center"/>
    </xf>
    <xf numFmtId="46" fontId="8" fillId="0" borderId="0" xfId="2" applyNumberFormat="1" applyFont="1" applyAlignment="1">
      <alignment vertical="center"/>
    </xf>
    <xf numFmtId="21" fontId="7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justify"/>
    </xf>
    <xf numFmtId="0" fontId="16" fillId="0" borderId="0" xfId="8" applyFont="1" applyAlignment="1">
      <alignment vertical="center" wrapText="1"/>
    </xf>
    <xf numFmtId="0" fontId="14" fillId="0" borderId="0" xfId="2" applyFont="1" applyAlignment="1">
      <alignment horizontal="center" vertical="center" wrapText="1"/>
    </xf>
    <xf numFmtId="164" fontId="14" fillId="0" borderId="0" xfId="2" applyNumberFormat="1" applyFont="1" applyAlignment="1">
      <alignment horizontal="center" vertical="center" wrapText="1"/>
    </xf>
    <xf numFmtId="0" fontId="14" fillId="0" borderId="0" xfId="2" applyFont="1" applyAlignment="1">
      <alignment vertical="center" wrapText="1"/>
    </xf>
    <xf numFmtId="1" fontId="14" fillId="0" borderId="0" xfId="2" applyNumberFormat="1" applyFont="1" applyAlignment="1">
      <alignment horizontal="center" vertical="center" wrapText="1"/>
    </xf>
    <xf numFmtId="46" fontId="13" fillId="0" borderId="0" xfId="2" applyNumberFormat="1" applyFont="1" applyAlignment="1">
      <alignment vertical="center" wrapText="1"/>
    </xf>
    <xf numFmtId="21" fontId="14" fillId="0" borderId="0" xfId="2" applyNumberFormat="1" applyFont="1" applyAlignment="1">
      <alignment vertical="center" wrapText="1"/>
    </xf>
    <xf numFmtId="0" fontId="12" fillId="0" borderId="0" xfId="2" applyFont="1" applyAlignment="1">
      <alignment horizontal="left" vertical="center"/>
    </xf>
    <xf numFmtId="49" fontId="12" fillId="0" borderId="0" xfId="2" applyNumberFormat="1" applyFont="1" applyAlignment="1">
      <alignment vertical="center"/>
    </xf>
    <xf numFmtId="49" fontId="12" fillId="0" borderId="0" xfId="2" applyNumberFormat="1" applyFont="1" applyAlignment="1">
      <alignment horizontal="left" vertical="center"/>
    </xf>
    <xf numFmtId="46" fontId="8" fillId="0" borderId="0" xfId="2" applyNumberFormat="1" applyFont="1" applyAlignment="1">
      <alignment horizontal="center" vertical="center"/>
    </xf>
    <xf numFmtId="21" fontId="7" fillId="0" borderId="0" xfId="2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center" vertical="top"/>
    </xf>
    <xf numFmtId="2" fontId="12" fillId="0" borderId="0" xfId="0" applyNumberFormat="1" applyFont="1" applyAlignment="1">
      <alignment horizontal="center" vertical="top"/>
    </xf>
    <xf numFmtId="0" fontId="12" fillId="0" borderId="0" xfId="0" applyFont="1" applyAlignment="1">
      <alignment horizontal="left" vertical="center" wrapText="1"/>
    </xf>
    <xf numFmtId="46" fontId="12" fillId="0" borderId="0" xfId="2" applyNumberFormat="1" applyFont="1" applyAlignment="1">
      <alignment vertical="center"/>
    </xf>
    <xf numFmtId="0" fontId="14" fillId="0" borderId="0" xfId="2" applyFont="1" applyAlignment="1">
      <alignment horizontal="right" vertical="center"/>
    </xf>
    <xf numFmtId="46" fontId="12" fillId="0" borderId="0" xfId="2" applyNumberFormat="1" applyFont="1" applyAlignment="1">
      <alignment horizontal="left" vertical="center"/>
    </xf>
    <xf numFmtId="0" fontId="17" fillId="0" borderId="0" xfId="2" applyFont="1" applyAlignment="1">
      <alignment vertical="center"/>
    </xf>
    <xf numFmtId="0" fontId="17" fillId="0" borderId="0" xfId="2" applyFont="1" applyAlignment="1">
      <alignment horizontal="center" vertical="center"/>
    </xf>
    <xf numFmtId="0" fontId="17" fillId="0" borderId="0" xfId="2" applyFont="1" applyAlignment="1">
      <alignment horizontal="right" vertical="center"/>
    </xf>
    <xf numFmtId="0" fontId="17" fillId="0" borderId="0" xfId="0" applyFont="1" applyAlignment="1">
      <alignment vertical="center"/>
    </xf>
    <xf numFmtId="0" fontId="17" fillId="0" borderId="1" xfId="2" applyFont="1" applyBorder="1" applyAlignment="1">
      <alignment horizontal="right" vertical="center"/>
    </xf>
    <xf numFmtId="0" fontId="7" fillId="0" borderId="1" xfId="2" applyFont="1" applyBorder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7" fillId="0" borderId="0" xfId="2" applyFont="1" applyAlignment="1">
      <alignment horizontal="right" vertical="center"/>
    </xf>
    <xf numFmtId="0" fontId="19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2" fontId="7" fillId="0" borderId="0" xfId="0" applyNumberFormat="1" applyFont="1" applyAlignment="1">
      <alignment horizontal="center" vertical="center"/>
    </xf>
    <xf numFmtId="0" fontId="17" fillId="0" borderId="0" xfId="2" applyFont="1" applyAlignment="1">
      <alignment horizontal="left" vertical="center"/>
    </xf>
    <xf numFmtId="49" fontId="17" fillId="0" borderId="0" xfId="2" applyNumberFormat="1" applyFont="1" applyAlignment="1">
      <alignment horizontal="right" vertical="center"/>
    </xf>
    <xf numFmtId="49" fontId="17" fillId="0" borderId="0" xfId="2" applyNumberFormat="1" applyFont="1" applyAlignment="1">
      <alignment vertical="center"/>
    </xf>
    <xf numFmtId="1" fontId="17" fillId="0" borderId="0" xfId="2" applyNumberFormat="1" applyFont="1" applyAlignment="1">
      <alignment horizontal="center" vertical="center"/>
    </xf>
    <xf numFmtId="46" fontId="10" fillId="0" borderId="0" xfId="2" applyNumberFormat="1" applyFont="1" applyAlignment="1">
      <alignment vertical="center"/>
    </xf>
    <xf numFmtId="0" fontId="17" fillId="0" borderId="0" xfId="0" applyFont="1" applyAlignment="1">
      <alignment horizontal="left" vertical="center"/>
    </xf>
    <xf numFmtId="9" fontId="17" fillId="0" borderId="0" xfId="2" applyNumberFormat="1" applyFont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8" fillId="2" borderId="0" xfId="2" applyFont="1" applyFill="1" applyAlignment="1">
      <alignment vertical="center"/>
    </xf>
    <xf numFmtId="0" fontId="1" fillId="0" borderId="0" xfId="2" applyFont="1" applyAlignment="1">
      <alignment horizontal="left" vertical="center"/>
    </xf>
    <xf numFmtId="0" fontId="8" fillId="2" borderId="0" xfId="2" applyFont="1" applyFill="1" applyAlignment="1">
      <alignment horizontal="center" vertical="center"/>
    </xf>
    <xf numFmtId="0" fontId="11" fillId="0" borderId="0" xfId="2" applyFont="1" applyAlignment="1">
      <alignment horizontal="center" vertical="center"/>
    </xf>
    <xf numFmtId="0" fontId="8" fillId="2" borderId="0" xfId="3" applyFont="1" applyFill="1" applyAlignment="1">
      <alignment horizontal="center" vertical="center" wrapText="1"/>
    </xf>
    <xf numFmtId="46" fontId="8" fillId="2" borderId="0" xfId="3" applyNumberFormat="1" applyFont="1" applyFill="1" applyAlignment="1">
      <alignment horizontal="center" vertical="center" wrapText="1"/>
    </xf>
    <xf numFmtId="21" fontId="8" fillId="2" borderId="0" xfId="3" applyNumberFormat="1" applyFont="1" applyFill="1" applyAlignment="1">
      <alignment horizontal="center" vertical="center" wrapText="1"/>
    </xf>
    <xf numFmtId="0" fontId="8" fillId="2" borderId="0" xfId="2" applyFont="1" applyFill="1" applyAlignment="1">
      <alignment horizontal="center" vertical="center" wrapText="1"/>
    </xf>
    <xf numFmtId="0" fontId="19" fillId="0" borderId="0" xfId="2" applyFont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9" fillId="0" borderId="0" xfId="2" applyFont="1" applyAlignment="1">
      <alignment horizontal="center" vertical="center"/>
    </xf>
    <xf numFmtId="0" fontId="8" fillId="2" borderId="1" xfId="2" applyFont="1" applyFill="1" applyBorder="1" applyAlignment="1">
      <alignment horizontal="center" vertical="center"/>
    </xf>
    <xf numFmtId="0" fontId="12" fillId="0" borderId="0" xfId="2" applyFont="1" applyAlignment="1">
      <alignment horizontal="left" vertical="center"/>
    </xf>
    <xf numFmtId="0" fontId="7" fillId="0" borderId="0" xfId="2" applyFont="1" applyAlignment="1">
      <alignment horizontal="center" vertical="center"/>
    </xf>
    <xf numFmtId="14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22" fillId="0" borderId="2" xfId="2" applyFont="1" applyBorder="1" applyAlignment="1">
      <alignment horizontal="right" vertical="center"/>
    </xf>
  </cellXfs>
  <cellStyles count="15">
    <cellStyle name="Обычный" xfId="0" builtinId="0"/>
    <cellStyle name="Обычный 12" xfId="1" xr:uid="{00000000-0005-0000-0000-000001000000}"/>
    <cellStyle name="Обычный 2" xfId="2" xr:uid="{00000000-0005-0000-0000-000002000000}"/>
    <cellStyle name="Обычный 2 2" xfId="6" xr:uid="{00000000-0005-0000-0000-000003000000}"/>
    <cellStyle name="Обычный 2 3" xfId="5" xr:uid="{00000000-0005-0000-0000-000004000000}"/>
    <cellStyle name="Обычный 3" xfId="7" xr:uid="{00000000-0005-0000-0000-000005000000}"/>
    <cellStyle name="Обычный 3 2" xfId="10" xr:uid="{00000000-0005-0000-0000-000006000000}"/>
    <cellStyle name="Обычный 3 2 2" xfId="12" xr:uid="{00000000-0005-0000-0000-000007000000}"/>
    <cellStyle name="Обычный 3 3" xfId="11" xr:uid="{00000000-0005-0000-0000-000008000000}"/>
    <cellStyle name="Обычный 3 4" xfId="9" xr:uid="{00000000-0005-0000-0000-000009000000}"/>
    <cellStyle name="Обычный 3 5" xfId="13" xr:uid="{786C316C-A438-4379-B734-37EC34585D0A}"/>
    <cellStyle name="Обычный 4" xfId="4" xr:uid="{00000000-0005-0000-0000-00000A000000}"/>
    <cellStyle name="Обычный_ID4938_RS_1" xfId="8" xr:uid="{00000000-0005-0000-0000-00000B000000}"/>
    <cellStyle name="Обычный_Стартовый протокол Смирнов_20101106_Results" xfId="3" xr:uid="{00000000-0005-0000-0000-00000C000000}"/>
    <cellStyle name="Финансовый 2" xfId="14" xr:uid="{07A688CC-F1B9-4DFF-9981-7EA0442A967D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9" defaultPivotStyle="PivotStyleLight16">
    <tableStyle name="Invisible" pivot="0" table="0" count="0" xr9:uid="{C9649CE2-E398-4F94-996D-84A5F6C51F36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28576</xdr:rowOff>
    </xdr:from>
    <xdr:to>
      <xdr:col>1</xdr:col>
      <xdr:colOff>361950</xdr:colOff>
      <xdr:row>3</xdr:row>
      <xdr:rowOff>74931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C4E95FC-0BDB-44D5-8A2D-B124BE24A4ED}"/>
            </a:ext>
          </a:extLst>
        </xdr:cNvPr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8576"/>
          <a:ext cx="695325" cy="781050"/>
        </a:xfrm>
        <a:prstGeom prst="rect">
          <a:avLst/>
        </a:prstGeom>
      </xdr:spPr>
    </xdr:pic>
    <xdr:clientData/>
  </xdr:twoCellAnchor>
  <xdr:twoCellAnchor editAs="oneCell">
    <xdr:from>
      <xdr:col>2</xdr:col>
      <xdr:colOff>137162</xdr:colOff>
      <xdr:row>0</xdr:row>
      <xdr:rowOff>85726</xdr:rowOff>
    </xdr:from>
    <xdr:to>
      <xdr:col>3</xdr:col>
      <xdr:colOff>387342</xdr:colOff>
      <xdr:row>3</xdr:row>
      <xdr:rowOff>160655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7967A7D7-09D9-4DF7-8EED-C280EBEA3F3A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0612" y="85726"/>
          <a:ext cx="1301114" cy="809624"/>
        </a:xfrm>
        <a:prstGeom prst="rect">
          <a:avLst/>
        </a:prstGeom>
      </xdr:spPr>
    </xdr:pic>
    <xdr:clientData/>
  </xdr:twoCellAnchor>
  <xdr:twoCellAnchor editAs="oneCell">
    <xdr:from>
      <xdr:col>20</xdr:col>
      <xdr:colOff>207818</xdr:colOff>
      <xdr:row>0</xdr:row>
      <xdr:rowOff>196273</xdr:rowOff>
    </xdr:from>
    <xdr:to>
      <xdr:col>21</xdr:col>
      <xdr:colOff>440637</xdr:colOff>
      <xdr:row>5</xdr:row>
      <xdr:rowOff>230053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ED3CAA99-1F64-43D0-B3E4-F6CAC1AD52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540182" y="196273"/>
          <a:ext cx="1168001" cy="12460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V81"/>
  <sheetViews>
    <sheetView tabSelected="1" view="pageBreakPreview" topLeftCell="A7" zoomScale="85" zoomScaleNormal="100" zoomScaleSheetLayoutView="85" workbookViewId="0">
      <selection activeCell="E17" sqref="E17"/>
    </sheetView>
  </sheetViews>
  <sheetFormatPr defaultColWidth="9.08984375" defaultRowHeight="13" x14ac:dyDescent="0.25"/>
  <cols>
    <col min="1" max="1" width="7" style="2" customWidth="1"/>
    <col min="2" max="2" width="7.6328125" style="6" customWidth="1"/>
    <col min="3" max="3" width="15.54296875" style="6" customWidth="1"/>
    <col min="4" max="4" width="22.54296875" style="2" customWidth="1"/>
    <col min="5" max="5" width="15.6328125" style="2" customWidth="1"/>
    <col min="6" max="6" width="8.6328125" style="2" customWidth="1"/>
    <col min="7" max="7" width="25.54296875" style="2" customWidth="1"/>
    <col min="8" max="8" width="12.453125" style="2" customWidth="1"/>
    <col min="9" max="9" width="7.90625" style="8" customWidth="1"/>
    <col min="10" max="10" width="9.90625" style="2" customWidth="1"/>
    <col min="11" max="11" width="6.54296875" style="8" customWidth="1"/>
    <col min="12" max="12" width="9.453125" style="2" customWidth="1"/>
    <col min="13" max="13" width="5.36328125" style="8" customWidth="1"/>
    <col min="14" max="14" width="10.36328125" style="8" customWidth="1"/>
    <col min="15" max="15" width="5.36328125" style="8" customWidth="1"/>
    <col min="16" max="16" width="10.08984375" style="8" customWidth="1"/>
    <col min="17" max="17" width="5.90625" style="8" customWidth="1"/>
    <col min="18" max="18" width="11.08984375" style="9" customWidth="1"/>
    <col min="19" max="19" width="12.6328125" style="10" customWidth="1"/>
    <col min="20" max="20" width="10" style="2" customWidth="1"/>
    <col min="21" max="21" width="13.36328125" style="2" customWidth="1"/>
    <col min="22" max="22" width="16.6328125" style="2" customWidth="1"/>
    <col min="23" max="16384" width="9.08984375" style="2"/>
  </cols>
  <sheetData>
    <row r="1" spans="1:22" s="45" customFormat="1" ht="19.25" customHeight="1" x14ac:dyDescent="0.25">
      <c r="A1" s="64" t="s">
        <v>0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</row>
    <row r="2" spans="1:22" s="45" customFormat="1" ht="19.25" customHeight="1" x14ac:dyDescent="0.25">
      <c r="A2" s="64" t="s">
        <v>53</v>
      </c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</row>
    <row r="3" spans="1:22" s="45" customFormat="1" ht="19.25" customHeight="1" x14ac:dyDescent="0.25">
      <c r="A3" s="64" t="s">
        <v>9</v>
      </c>
      <c r="B3" s="64"/>
      <c r="C3" s="64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</row>
    <row r="4" spans="1:22" s="45" customFormat="1" ht="19.25" customHeight="1" x14ac:dyDescent="0.25">
      <c r="A4" s="64" t="s">
        <v>54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</row>
    <row r="5" spans="1:22" s="45" customFormat="1" ht="19.25" customHeight="1" x14ac:dyDescent="0.25">
      <c r="A5" s="64"/>
      <c r="B5" s="64"/>
      <c r="C5" s="64"/>
      <c r="D5" s="64"/>
      <c r="E5" s="64"/>
      <c r="F5" s="64"/>
      <c r="G5" s="64"/>
      <c r="H5" s="64"/>
      <c r="I5" s="64"/>
      <c r="J5" s="64"/>
      <c r="K5" s="64"/>
      <c r="L5" s="64"/>
      <c r="M5" s="64"/>
      <c r="N5" s="64"/>
      <c r="O5" s="64"/>
      <c r="P5" s="64"/>
      <c r="Q5" s="64"/>
      <c r="R5" s="64"/>
      <c r="S5" s="64"/>
      <c r="T5" s="64"/>
      <c r="U5" s="64"/>
      <c r="V5" s="64"/>
    </row>
    <row r="6" spans="1:22" s="46" customFormat="1" ht="26" x14ac:dyDescent="0.25">
      <c r="A6" s="65" t="s">
        <v>55</v>
      </c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</row>
    <row r="7" spans="1:22" s="45" customFormat="1" ht="18" customHeight="1" x14ac:dyDescent="0.25">
      <c r="A7" s="59" t="s">
        <v>14</v>
      </c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59"/>
      <c r="N7" s="59"/>
      <c r="O7" s="59"/>
      <c r="P7" s="59"/>
      <c r="Q7" s="59"/>
      <c r="R7" s="59"/>
      <c r="S7" s="59"/>
      <c r="T7" s="59"/>
      <c r="U7" s="59"/>
      <c r="V7" s="59"/>
    </row>
    <row r="8" spans="1:22" s="45" customFormat="1" ht="6" customHeight="1" x14ac:dyDescent="0.25">
      <c r="A8" s="59" t="s">
        <v>42</v>
      </c>
      <c r="B8" s="59"/>
      <c r="C8" s="59"/>
      <c r="D8" s="59"/>
      <c r="E8" s="59"/>
      <c r="F8" s="59"/>
      <c r="G8" s="59"/>
      <c r="H8" s="59"/>
      <c r="I8" s="59"/>
      <c r="J8" s="59"/>
      <c r="K8" s="59"/>
      <c r="L8" s="59"/>
      <c r="M8" s="59"/>
      <c r="N8" s="59"/>
      <c r="O8" s="59"/>
      <c r="P8" s="59"/>
      <c r="Q8" s="59"/>
      <c r="R8" s="59"/>
      <c r="S8" s="59"/>
      <c r="T8" s="59"/>
      <c r="U8" s="59"/>
      <c r="V8" s="59"/>
    </row>
    <row r="9" spans="1:22" s="45" customFormat="1" ht="18" customHeight="1" x14ac:dyDescent="0.25">
      <c r="A9" s="59" t="s">
        <v>36</v>
      </c>
      <c r="B9" s="59"/>
      <c r="C9" s="59"/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59"/>
      <c r="T9" s="59"/>
      <c r="U9" s="59"/>
      <c r="V9" s="59"/>
    </row>
    <row r="10" spans="1:22" s="45" customFormat="1" ht="18" customHeight="1" x14ac:dyDescent="0.25">
      <c r="A10" s="59" t="s">
        <v>22</v>
      </c>
      <c r="B10" s="59"/>
      <c r="C10" s="59"/>
      <c r="D10" s="59"/>
      <c r="E10" s="59"/>
      <c r="F10" s="59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59"/>
      <c r="T10" s="59"/>
      <c r="U10" s="59"/>
      <c r="V10" s="59"/>
    </row>
    <row r="11" spans="1:22" s="45" customFormat="1" ht="19.5" customHeight="1" x14ac:dyDescent="0.25">
      <c r="A11" s="59" t="s">
        <v>56</v>
      </c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  <c r="O11" s="59"/>
      <c r="P11" s="59"/>
      <c r="Q11" s="59"/>
      <c r="R11" s="59"/>
      <c r="S11" s="59"/>
      <c r="T11" s="59"/>
      <c r="U11" s="59"/>
      <c r="V11" s="59"/>
    </row>
    <row r="12" spans="1:22" ht="7.5" customHeight="1" x14ac:dyDescent="0.25">
      <c r="A12" s="66"/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</row>
    <row r="13" spans="1:22" ht="15.5" x14ac:dyDescent="0.25">
      <c r="A13" s="68" t="s">
        <v>106</v>
      </c>
      <c r="B13" s="68"/>
      <c r="C13" s="68"/>
      <c r="D13" s="68"/>
      <c r="E13" s="3"/>
      <c r="F13" s="3"/>
      <c r="G13" s="21" t="s">
        <v>50</v>
      </c>
      <c r="H13" s="3"/>
      <c r="I13" s="1"/>
      <c r="J13" s="3"/>
      <c r="K13" s="1"/>
      <c r="L13" s="3"/>
      <c r="M13" s="1"/>
      <c r="N13" s="1"/>
      <c r="O13" s="1"/>
      <c r="P13" s="1"/>
      <c r="Q13" s="1"/>
      <c r="R13" s="33"/>
      <c r="S13" s="4"/>
      <c r="T13" s="3"/>
      <c r="U13" s="34"/>
      <c r="V13" s="34" t="s">
        <v>43</v>
      </c>
    </row>
    <row r="14" spans="1:22" ht="15.5" x14ac:dyDescent="0.25">
      <c r="A14" s="68" t="s">
        <v>57</v>
      </c>
      <c r="B14" s="68"/>
      <c r="C14" s="68"/>
      <c r="D14" s="68"/>
      <c r="E14" s="3"/>
      <c r="F14" s="3"/>
      <c r="G14" s="57" t="s">
        <v>52</v>
      </c>
      <c r="H14" s="3"/>
      <c r="I14" s="1"/>
      <c r="J14" s="3"/>
      <c r="K14" s="1"/>
      <c r="L14" s="3"/>
      <c r="M14" s="1"/>
      <c r="N14" s="1"/>
      <c r="O14" s="1"/>
      <c r="P14" s="1"/>
      <c r="Q14" s="1"/>
      <c r="R14" s="33"/>
      <c r="S14" s="4"/>
      <c r="T14" s="3"/>
      <c r="U14" s="34"/>
      <c r="V14" s="34" t="s">
        <v>58</v>
      </c>
    </row>
    <row r="15" spans="1:22" x14ac:dyDescent="0.25">
      <c r="A15" s="58" t="s">
        <v>8</v>
      </c>
      <c r="B15" s="58"/>
      <c r="C15" s="58"/>
      <c r="D15" s="58"/>
      <c r="E15" s="58"/>
      <c r="F15" s="58"/>
      <c r="G15" s="67"/>
      <c r="H15" s="58" t="s">
        <v>1</v>
      </c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</row>
    <row r="16" spans="1:22" x14ac:dyDescent="0.25">
      <c r="A16" s="36" t="s">
        <v>15</v>
      </c>
      <c r="B16" s="37"/>
      <c r="C16" s="37"/>
      <c r="D16" s="36"/>
      <c r="E16" s="36"/>
      <c r="F16" s="36"/>
      <c r="G16" s="40" t="s">
        <v>42</v>
      </c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</row>
    <row r="17" spans="1:22" ht="14" x14ac:dyDescent="0.25">
      <c r="A17" s="36" t="s">
        <v>16</v>
      </c>
      <c r="B17" s="37"/>
      <c r="C17" s="37"/>
      <c r="D17" s="38"/>
      <c r="E17" s="36"/>
      <c r="F17" s="36"/>
      <c r="G17" s="72" t="s">
        <v>107</v>
      </c>
      <c r="H17" s="42"/>
      <c r="I17" s="2"/>
      <c r="K17" s="2"/>
      <c r="M17" s="2"/>
      <c r="N17" s="2"/>
      <c r="O17" s="2"/>
      <c r="P17" s="2"/>
      <c r="Q17" s="2"/>
      <c r="R17" s="2"/>
      <c r="S17" s="2"/>
      <c r="V17" s="44"/>
    </row>
    <row r="18" spans="1:22" ht="14" x14ac:dyDescent="0.25">
      <c r="A18" s="39" t="s">
        <v>17</v>
      </c>
      <c r="B18" s="37"/>
      <c r="C18" s="37"/>
      <c r="D18" s="38"/>
      <c r="E18" s="36"/>
      <c r="F18" s="36"/>
      <c r="G18" s="72" t="s">
        <v>59</v>
      </c>
      <c r="H18" s="42" t="s">
        <v>51</v>
      </c>
      <c r="I18" s="2"/>
      <c r="K18" s="2"/>
      <c r="M18" s="2"/>
      <c r="N18" s="2"/>
      <c r="O18" s="2"/>
      <c r="P18" s="2"/>
      <c r="Q18" s="2"/>
      <c r="R18" s="2"/>
      <c r="S18" s="2"/>
      <c r="V18" s="44"/>
    </row>
    <row r="19" spans="1:22" ht="14.5" x14ac:dyDescent="0.25">
      <c r="A19" s="36" t="s">
        <v>13</v>
      </c>
      <c r="B19" s="37"/>
      <c r="C19" s="37"/>
      <c r="D19" s="36"/>
      <c r="E19" s="36"/>
      <c r="F19" s="36"/>
      <c r="G19" s="72" t="s">
        <v>108</v>
      </c>
      <c r="H19" s="43" t="s">
        <v>44</v>
      </c>
      <c r="I19" s="1"/>
      <c r="J19" s="21"/>
      <c r="K19" s="1"/>
      <c r="L19" s="21"/>
      <c r="M19" s="1"/>
      <c r="N19" s="1"/>
      <c r="O19" s="1"/>
      <c r="P19" s="1"/>
      <c r="Q19" s="1"/>
      <c r="R19" s="35"/>
      <c r="S19" s="4"/>
      <c r="T19" s="7">
        <v>99.7</v>
      </c>
      <c r="U19" s="3"/>
      <c r="V19" s="5">
        <v>4</v>
      </c>
    </row>
    <row r="20" spans="1:22" ht="10.5" customHeight="1" x14ac:dyDescent="0.25">
      <c r="G20" s="41"/>
    </row>
    <row r="21" spans="1:22" s="11" customFormat="1" ht="15.75" customHeight="1" x14ac:dyDescent="0.25">
      <c r="A21" s="58" t="s">
        <v>5</v>
      </c>
      <c r="B21" s="60" t="s">
        <v>10</v>
      </c>
      <c r="C21" s="60" t="s">
        <v>34</v>
      </c>
      <c r="D21" s="60" t="s">
        <v>2</v>
      </c>
      <c r="E21" s="60" t="s">
        <v>32</v>
      </c>
      <c r="F21" s="60" t="s">
        <v>7</v>
      </c>
      <c r="G21" s="60" t="s">
        <v>11</v>
      </c>
      <c r="H21" s="60" t="s">
        <v>37</v>
      </c>
      <c r="I21" s="60"/>
      <c r="J21" s="60"/>
      <c r="K21" s="60"/>
      <c r="L21" s="60"/>
      <c r="M21" s="60"/>
      <c r="N21" s="60"/>
      <c r="O21" s="60"/>
      <c r="P21" s="60"/>
      <c r="Q21" s="60"/>
      <c r="R21" s="61" t="s">
        <v>6</v>
      </c>
      <c r="S21" s="62" t="s">
        <v>21</v>
      </c>
      <c r="T21" s="60" t="s">
        <v>19</v>
      </c>
      <c r="U21" s="63" t="s">
        <v>38</v>
      </c>
      <c r="V21" s="63" t="s">
        <v>12</v>
      </c>
    </row>
    <row r="22" spans="1:22" s="11" customFormat="1" ht="15.75" customHeight="1" x14ac:dyDescent="0.25">
      <c r="A22" s="58"/>
      <c r="B22" s="60"/>
      <c r="C22" s="60"/>
      <c r="D22" s="60"/>
      <c r="E22" s="60"/>
      <c r="F22" s="60"/>
      <c r="G22" s="60"/>
      <c r="H22" s="60" t="s">
        <v>105</v>
      </c>
      <c r="I22" s="60"/>
      <c r="J22" s="60" t="s">
        <v>39</v>
      </c>
      <c r="K22" s="60"/>
      <c r="L22" s="60" t="s">
        <v>40</v>
      </c>
      <c r="M22" s="60"/>
      <c r="N22" s="60" t="s">
        <v>41</v>
      </c>
      <c r="O22" s="60"/>
      <c r="P22" s="60"/>
      <c r="Q22" s="60"/>
      <c r="R22" s="61"/>
      <c r="S22" s="62"/>
      <c r="T22" s="60"/>
      <c r="U22" s="63"/>
      <c r="V22" s="63"/>
    </row>
    <row r="23" spans="1:22" s="3" customFormat="1" ht="27" customHeight="1" x14ac:dyDescent="0.25">
      <c r="A23" s="26">
        <v>1</v>
      </c>
      <c r="B23" s="26">
        <v>17</v>
      </c>
      <c r="C23" s="26">
        <v>10136740880</v>
      </c>
      <c r="D23" s="32" t="s">
        <v>64</v>
      </c>
      <c r="E23" s="70">
        <v>40357</v>
      </c>
      <c r="F23" s="26" t="s">
        <v>29</v>
      </c>
      <c r="G23" s="26" t="s">
        <v>61</v>
      </c>
      <c r="H23" s="27">
        <v>4.6093749999998046E-3</v>
      </c>
      <c r="I23" s="26">
        <v>3</v>
      </c>
      <c r="J23" s="28">
        <v>5.3148148148148146E-2</v>
      </c>
      <c r="K23" s="26">
        <v>1</v>
      </c>
      <c r="L23" s="28">
        <v>5.7268518518518517E-2</v>
      </c>
      <c r="M23" s="26">
        <v>1</v>
      </c>
      <c r="N23" s="28">
        <v>1.7673611111109211E-2</v>
      </c>
      <c r="O23" s="26">
        <v>1</v>
      </c>
      <c r="P23" s="28"/>
      <c r="Q23" s="26"/>
      <c r="R23" s="28">
        <f>H23+J23+L23+N23</f>
        <v>0.13269965277777568</v>
      </c>
      <c r="S23" s="28">
        <f>R23-$R$23</f>
        <v>0</v>
      </c>
      <c r="T23" s="47">
        <f>$T$19/((R23*24))</f>
        <v>31.305030418002719</v>
      </c>
      <c r="U23" s="26"/>
      <c r="V23" s="30"/>
    </row>
    <row r="24" spans="1:22" s="3" customFormat="1" ht="27" customHeight="1" x14ac:dyDescent="0.25">
      <c r="A24" s="26">
        <v>2</v>
      </c>
      <c r="B24" s="26">
        <v>18</v>
      </c>
      <c r="C24" s="26">
        <v>10131461656</v>
      </c>
      <c r="D24" s="32" t="s">
        <v>60</v>
      </c>
      <c r="E24" s="70">
        <v>39844</v>
      </c>
      <c r="F24" s="26" t="s">
        <v>29</v>
      </c>
      <c r="G24" s="26" t="s">
        <v>61</v>
      </c>
      <c r="H24" s="27">
        <v>4.5574074074070658E-3</v>
      </c>
      <c r="I24" s="26">
        <v>1</v>
      </c>
      <c r="J24" s="28">
        <v>5.3240740740740734E-2</v>
      </c>
      <c r="K24" s="26">
        <v>3</v>
      </c>
      <c r="L24" s="28">
        <v>5.7291666666666664E-2</v>
      </c>
      <c r="M24" s="26">
        <v>2</v>
      </c>
      <c r="N24" s="28">
        <v>1.8252314814812487E-2</v>
      </c>
      <c r="O24" s="26">
        <v>3</v>
      </c>
      <c r="P24" s="28"/>
      <c r="Q24" s="26"/>
      <c r="R24" s="28">
        <f>H24+J24+L24+N24</f>
        <v>0.13334212962962694</v>
      </c>
      <c r="S24" s="28">
        <f t="shared" ref="S24:S59" si="0">R24-$R$23</f>
        <v>6.4247685185125913E-4</v>
      </c>
      <c r="T24" s="47">
        <f>$T$19/((R24*24))</f>
        <v>31.154194688545484</v>
      </c>
      <c r="U24" s="26"/>
      <c r="V24" s="30"/>
    </row>
    <row r="25" spans="1:22" s="3" customFormat="1" ht="27" customHeight="1" x14ac:dyDescent="0.25">
      <c r="A25" s="26">
        <v>3</v>
      </c>
      <c r="B25" s="26">
        <v>8</v>
      </c>
      <c r="C25" s="26">
        <v>10143619089</v>
      </c>
      <c r="D25" s="32" t="s">
        <v>62</v>
      </c>
      <c r="E25" s="70">
        <v>40061</v>
      </c>
      <c r="F25" s="26" t="s">
        <v>29</v>
      </c>
      <c r="G25" s="71" t="s">
        <v>63</v>
      </c>
      <c r="H25" s="27">
        <v>4.5724537037036272E-3</v>
      </c>
      <c r="I25" s="26">
        <v>2</v>
      </c>
      <c r="J25" s="28">
        <v>5.3310185185185183E-2</v>
      </c>
      <c r="K25" s="26">
        <v>4</v>
      </c>
      <c r="L25" s="28">
        <v>5.7430555555555561E-2</v>
      </c>
      <c r="M25" s="26">
        <v>4</v>
      </c>
      <c r="N25" s="28">
        <v>1.8217592592590814E-2</v>
      </c>
      <c r="O25" s="26">
        <v>2</v>
      </c>
      <c r="P25" s="28"/>
      <c r="Q25" s="26"/>
      <c r="R25" s="28">
        <f>H25+J25+L25+N25</f>
        <v>0.13353078703703519</v>
      </c>
      <c r="S25" s="28">
        <f t="shared" si="0"/>
        <v>8.311342592595139E-4</v>
      </c>
      <c r="T25" s="47">
        <f>$T$19/((R25*24))</f>
        <v>31.110178849724711</v>
      </c>
      <c r="U25" s="26"/>
      <c r="V25" s="30"/>
    </row>
    <row r="26" spans="1:22" s="3" customFormat="1" ht="27" customHeight="1" x14ac:dyDescent="0.25">
      <c r="A26" s="26">
        <v>4</v>
      </c>
      <c r="B26" s="26">
        <v>41</v>
      </c>
      <c r="C26" s="26">
        <v>10148954796</v>
      </c>
      <c r="D26" s="32" t="s">
        <v>68</v>
      </c>
      <c r="E26" s="70">
        <v>40234</v>
      </c>
      <c r="F26" s="26" t="s">
        <v>29</v>
      </c>
      <c r="G26" s="26" t="s">
        <v>69</v>
      </c>
      <c r="H26" s="27">
        <v>4.9206018518518357E-3</v>
      </c>
      <c r="I26" s="26">
        <v>6</v>
      </c>
      <c r="J26" s="28">
        <v>5.3263888888888888E-2</v>
      </c>
      <c r="K26" s="26">
        <v>2</v>
      </c>
      <c r="L26" s="28">
        <v>5.7430555555555561E-2</v>
      </c>
      <c r="M26" s="26">
        <v>8</v>
      </c>
      <c r="N26" s="28">
        <v>1.8437499999997775E-2</v>
      </c>
      <c r="O26" s="26">
        <v>4</v>
      </c>
      <c r="P26" s="28"/>
      <c r="Q26" s="26"/>
      <c r="R26" s="28">
        <f>H26+J26+L26+N26</f>
        <v>0.13405254629629407</v>
      </c>
      <c r="S26" s="28">
        <f t="shared" si="0"/>
        <v>1.3528935185183888E-3</v>
      </c>
      <c r="T26" s="47">
        <f>$T$19/((R26*24))</f>
        <v>30.989091825863436</v>
      </c>
      <c r="U26" s="26"/>
      <c r="V26" s="30"/>
    </row>
    <row r="27" spans="1:22" s="3" customFormat="1" ht="27" customHeight="1" x14ac:dyDescent="0.25">
      <c r="A27" s="26">
        <v>5</v>
      </c>
      <c r="B27" s="26">
        <v>13</v>
      </c>
      <c r="C27" s="26">
        <v>10142930692</v>
      </c>
      <c r="D27" s="32" t="s">
        <v>65</v>
      </c>
      <c r="E27" s="70">
        <v>40052</v>
      </c>
      <c r="F27" s="26" t="s">
        <v>49</v>
      </c>
      <c r="G27" s="26" t="s">
        <v>66</v>
      </c>
      <c r="H27" s="27">
        <v>4.8609953703703246E-3</v>
      </c>
      <c r="I27" s="26">
        <v>4</v>
      </c>
      <c r="J27" s="28">
        <v>5.3344907407407403E-2</v>
      </c>
      <c r="K27" s="26">
        <v>12</v>
      </c>
      <c r="L27" s="28">
        <v>5.7453703703703701E-2</v>
      </c>
      <c r="M27" s="26">
        <v>7</v>
      </c>
      <c r="N27" s="28">
        <v>1.8888888888887179E-2</v>
      </c>
      <c r="O27" s="26">
        <v>6</v>
      </c>
      <c r="P27" s="28"/>
      <c r="Q27" s="26"/>
      <c r="R27" s="28">
        <f>H27+J27+L27+N27</f>
        <v>0.13454849537036861</v>
      </c>
      <c r="S27" s="28">
        <f t="shared" si="0"/>
        <v>1.8488425925929364E-3</v>
      </c>
      <c r="T27" s="47">
        <f>$T$19/((R27*24))</f>
        <v>30.874865268701711</v>
      </c>
      <c r="U27" s="26"/>
      <c r="V27" s="30"/>
    </row>
    <row r="28" spans="1:22" s="3" customFormat="1" ht="27" customHeight="1" x14ac:dyDescent="0.25">
      <c r="A28" s="26">
        <v>6</v>
      </c>
      <c r="B28" s="26">
        <v>1</v>
      </c>
      <c r="C28" s="26">
        <v>10152547436</v>
      </c>
      <c r="D28" s="32" t="s">
        <v>75</v>
      </c>
      <c r="E28" s="70">
        <v>40167</v>
      </c>
      <c r="F28" s="26" t="s">
        <v>49</v>
      </c>
      <c r="G28" s="26" t="s">
        <v>63</v>
      </c>
      <c r="H28" s="27">
        <v>5.0130787037129254E-3</v>
      </c>
      <c r="I28" s="26">
        <v>12</v>
      </c>
      <c r="J28" s="28">
        <v>5.3344907407407403E-2</v>
      </c>
      <c r="K28" s="26">
        <v>7</v>
      </c>
      <c r="L28" s="28">
        <v>5.7453703703703701E-2</v>
      </c>
      <c r="M28" s="26">
        <v>6</v>
      </c>
      <c r="N28" s="28">
        <v>1.9039351851849795E-2</v>
      </c>
      <c r="O28" s="26">
        <v>7</v>
      </c>
      <c r="P28" s="28"/>
      <c r="Q28" s="26"/>
      <c r="R28" s="28">
        <f>H28+J28+L28+N28</f>
        <v>0.13485104166667383</v>
      </c>
      <c r="S28" s="28">
        <f t="shared" si="0"/>
        <v>2.1513888888981536E-3</v>
      </c>
      <c r="T28" s="47">
        <f>$T$19/((R28*24))</f>
        <v>30.805595680417344</v>
      </c>
      <c r="U28" s="30"/>
      <c r="V28" s="30"/>
    </row>
    <row r="29" spans="1:22" s="3" customFormat="1" ht="27" customHeight="1" x14ac:dyDescent="0.25">
      <c r="A29" s="26">
        <v>7</v>
      </c>
      <c r="B29" s="26">
        <v>29</v>
      </c>
      <c r="C29" s="26">
        <v>10146169381</v>
      </c>
      <c r="D29" s="32" t="s">
        <v>79</v>
      </c>
      <c r="E29" s="70">
        <v>40356</v>
      </c>
      <c r="F29" s="26" t="s">
        <v>31</v>
      </c>
      <c r="G29" s="26" t="s">
        <v>45</v>
      </c>
      <c r="H29" s="27">
        <v>5.0677083333329209E-3</v>
      </c>
      <c r="I29" s="26">
        <v>16</v>
      </c>
      <c r="J29" s="28">
        <v>5.3344907407407403E-2</v>
      </c>
      <c r="K29" s="26">
        <v>10</v>
      </c>
      <c r="L29" s="28">
        <v>5.7974537037037033E-2</v>
      </c>
      <c r="M29" s="26">
        <v>11</v>
      </c>
      <c r="N29" s="28">
        <v>1.8865740740738768E-2</v>
      </c>
      <c r="O29" s="26">
        <v>5</v>
      </c>
      <c r="P29" s="28"/>
      <c r="Q29" s="26"/>
      <c r="R29" s="28">
        <f>H29+J29+L29+N29</f>
        <v>0.13525289351851613</v>
      </c>
      <c r="S29" s="28">
        <f t="shared" si="0"/>
        <v>2.5532407407404534E-3</v>
      </c>
      <c r="T29" s="47">
        <f>$T$19/((R29*24))</f>
        <v>30.714068724141274</v>
      </c>
      <c r="U29" s="30"/>
      <c r="V29" s="30"/>
    </row>
    <row r="30" spans="1:22" s="3" customFormat="1" ht="27" customHeight="1" x14ac:dyDescent="0.25">
      <c r="A30" s="26">
        <v>8</v>
      </c>
      <c r="B30" s="26">
        <v>16</v>
      </c>
      <c r="C30" s="26">
        <v>10136909420</v>
      </c>
      <c r="D30" s="32" t="s">
        <v>71</v>
      </c>
      <c r="E30" s="70">
        <v>40172</v>
      </c>
      <c r="F30" s="26" t="s">
        <v>29</v>
      </c>
      <c r="G30" s="26" t="s">
        <v>61</v>
      </c>
      <c r="H30" s="27">
        <v>4.9599537037041674E-3</v>
      </c>
      <c r="I30" s="26">
        <v>8</v>
      </c>
      <c r="J30" s="28">
        <v>5.3344907407407403E-2</v>
      </c>
      <c r="K30" s="26">
        <v>9</v>
      </c>
      <c r="L30" s="28">
        <v>5.7974537037037033E-2</v>
      </c>
      <c r="M30" s="26">
        <v>13</v>
      </c>
      <c r="N30" s="28">
        <v>1.9270833333331794E-2</v>
      </c>
      <c r="O30" s="26">
        <v>8</v>
      </c>
      <c r="P30" s="28"/>
      <c r="Q30" s="26"/>
      <c r="R30" s="28">
        <f>H30+J30+L30+N30</f>
        <v>0.1355502314814804</v>
      </c>
      <c r="S30" s="28">
        <f t="shared" si="0"/>
        <v>2.8505787037047259E-3</v>
      </c>
      <c r="T30" s="47">
        <f>$T$19/((R30*24))</f>
        <v>30.646695481550918</v>
      </c>
      <c r="U30" s="26"/>
      <c r="V30" s="30"/>
    </row>
    <row r="31" spans="1:22" s="3" customFormat="1" ht="27" customHeight="1" x14ac:dyDescent="0.25">
      <c r="A31" s="26">
        <v>9</v>
      </c>
      <c r="B31" s="26">
        <v>5</v>
      </c>
      <c r="C31" s="26">
        <v>10146295279</v>
      </c>
      <c r="D31" s="32" t="s">
        <v>80</v>
      </c>
      <c r="E31" s="70">
        <v>40368</v>
      </c>
      <c r="F31" s="26" t="s">
        <v>49</v>
      </c>
      <c r="G31" s="26" t="s">
        <v>63</v>
      </c>
      <c r="H31" s="27">
        <v>5.0856481481478255E-3</v>
      </c>
      <c r="I31" s="26">
        <v>17</v>
      </c>
      <c r="J31" s="28">
        <v>5.3344907407407403E-2</v>
      </c>
      <c r="K31" s="26">
        <v>5</v>
      </c>
      <c r="L31" s="28">
        <v>5.7592592592592591E-2</v>
      </c>
      <c r="M31" s="26">
        <v>9</v>
      </c>
      <c r="N31" s="28">
        <v>1.9664351851849782E-2</v>
      </c>
      <c r="O31" s="26">
        <v>16</v>
      </c>
      <c r="P31" s="28"/>
      <c r="Q31" s="26"/>
      <c r="R31" s="28">
        <f>H31+J31+L31+N31</f>
        <v>0.1356874999999976</v>
      </c>
      <c r="S31" s="28">
        <f t="shared" si="0"/>
        <v>2.9878472222219232E-3</v>
      </c>
      <c r="T31" s="47">
        <f>$T$19/((R31*24))</f>
        <v>30.615691693536547</v>
      </c>
      <c r="U31" s="30"/>
      <c r="V31" s="30"/>
    </row>
    <row r="32" spans="1:22" s="3" customFormat="1" ht="27" customHeight="1" x14ac:dyDescent="0.25">
      <c r="A32" s="26">
        <v>10</v>
      </c>
      <c r="B32" s="26">
        <v>34</v>
      </c>
      <c r="C32" s="26">
        <v>10146168573</v>
      </c>
      <c r="D32" s="32" t="s">
        <v>84</v>
      </c>
      <c r="E32" s="70">
        <v>40414</v>
      </c>
      <c r="F32" s="26" t="s">
        <v>31</v>
      </c>
      <c r="G32" s="26" t="s">
        <v>45</v>
      </c>
      <c r="H32" s="27">
        <v>5.1511574074122324E-3</v>
      </c>
      <c r="I32" s="26">
        <v>21</v>
      </c>
      <c r="J32" s="28">
        <v>5.3344907407407403E-2</v>
      </c>
      <c r="K32" s="26">
        <v>8</v>
      </c>
      <c r="L32" s="28">
        <v>5.7453703703703701E-2</v>
      </c>
      <c r="M32" s="26">
        <v>5</v>
      </c>
      <c r="N32" s="28">
        <v>2.0104166666665146E-2</v>
      </c>
      <c r="O32" s="26">
        <v>21</v>
      </c>
      <c r="P32" s="29"/>
      <c r="Q32" s="26"/>
      <c r="R32" s="28">
        <f>H32+J32+L32+N32</f>
        <v>0.13605393518518849</v>
      </c>
      <c r="S32" s="28">
        <f t="shared" si="0"/>
        <v>3.3542824074128119E-3</v>
      </c>
      <c r="T32" s="47">
        <f t="shared" ref="T32:T59" si="1">$T$19/((R32*24))</f>
        <v>30.533234198718791</v>
      </c>
      <c r="U32" s="30"/>
      <c r="V32" s="30"/>
    </row>
    <row r="33" spans="1:22" s="3" customFormat="1" ht="27" customHeight="1" x14ac:dyDescent="0.25">
      <c r="A33" s="26">
        <v>11</v>
      </c>
      <c r="B33" s="26">
        <v>26</v>
      </c>
      <c r="C33" s="26">
        <v>10124351859</v>
      </c>
      <c r="D33" s="32" t="s">
        <v>81</v>
      </c>
      <c r="E33" s="70">
        <v>39965</v>
      </c>
      <c r="F33" s="26" t="s">
        <v>29</v>
      </c>
      <c r="G33" s="26" t="s">
        <v>46</v>
      </c>
      <c r="H33" s="27">
        <v>5.0930555555558366E-3</v>
      </c>
      <c r="I33" s="26">
        <v>18</v>
      </c>
      <c r="J33" s="28">
        <v>5.3344907407407403E-2</v>
      </c>
      <c r="K33" s="26">
        <v>16</v>
      </c>
      <c r="L33" s="28">
        <v>5.7974537037037033E-2</v>
      </c>
      <c r="M33" s="26">
        <v>12</v>
      </c>
      <c r="N33" s="28">
        <v>1.9687499999998692E-2</v>
      </c>
      <c r="O33" s="26">
        <v>17</v>
      </c>
      <c r="P33" s="29"/>
      <c r="Q33" s="26"/>
      <c r="R33" s="28">
        <f>H33+J33+L33+N33</f>
        <v>0.13609999999999897</v>
      </c>
      <c r="S33" s="28">
        <f t="shared" si="0"/>
        <v>3.4003472222232933E-3</v>
      </c>
      <c r="T33" s="47">
        <f t="shared" si="1"/>
        <v>30.522899828557666</v>
      </c>
      <c r="U33" s="30"/>
      <c r="V33" s="30"/>
    </row>
    <row r="34" spans="1:22" s="3" customFormat="1" ht="27" customHeight="1" x14ac:dyDescent="0.25">
      <c r="A34" s="26">
        <v>12</v>
      </c>
      <c r="B34" s="26">
        <v>9</v>
      </c>
      <c r="C34" s="26">
        <v>10159263169</v>
      </c>
      <c r="D34" s="32" t="s">
        <v>83</v>
      </c>
      <c r="E34" s="70">
        <v>40637</v>
      </c>
      <c r="F34" s="26" t="s">
        <v>49</v>
      </c>
      <c r="G34" s="26" t="s">
        <v>63</v>
      </c>
      <c r="H34" s="27">
        <v>5.1319444444546392E-3</v>
      </c>
      <c r="I34" s="26">
        <v>20</v>
      </c>
      <c r="J34" s="28">
        <v>5.3344907407407403E-2</v>
      </c>
      <c r="K34" s="26">
        <v>15</v>
      </c>
      <c r="L34" s="28">
        <v>5.8356481481481481E-2</v>
      </c>
      <c r="M34" s="26">
        <v>14</v>
      </c>
      <c r="N34" s="28">
        <v>1.9930555555554286E-2</v>
      </c>
      <c r="O34" s="26">
        <v>19</v>
      </c>
      <c r="P34" s="29"/>
      <c r="Q34" s="26"/>
      <c r="R34" s="28">
        <f>H34+J34+L34+N34</f>
        <v>0.13676388888889782</v>
      </c>
      <c r="S34" s="28">
        <f t="shared" si="0"/>
        <v>4.0642361111221381E-3</v>
      </c>
      <c r="T34" s="47">
        <f t="shared" si="1"/>
        <v>30.374733421344619</v>
      </c>
      <c r="U34" s="30"/>
      <c r="V34" s="30"/>
    </row>
    <row r="35" spans="1:22" s="3" customFormat="1" ht="27" customHeight="1" x14ac:dyDescent="0.25">
      <c r="A35" s="26">
        <v>13</v>
      </c>
      <c r="B35" s="26">
        <v>14</v>
      </c>
      <c r="C35" s="26">
        <v>10147843845</v>
      </c>
      <c r="D35" s="32" t="s">
        <v>67</v>
      </c>
      <c r="E35" s="70">
        <v>40823</v>
      </c>
      <c r="F35" s="26" t="s">
        <v>31</v>
      </c>
      <c r="G35" s="26" t="s">
        <v>61</v>
      </c>
      <c r="H35" s="27">
        <v>4.9194444444443652E-3</v>
      </c>
      <c r="I35" s="26">
        <v>5</v>
      </c>
      <c r="J35" s="28">
        <v>5.3344907407407403E-2</v>
      </c>
      <c r="K35" s="26">
        <v>11</v>
      </c>
      <c r="L35" s="28">
        <v>5.8402777777777776E-2</v>
      </c>
      <c r="M35" s="26">
        <v>15</v>
      </c>
      <c r="N35" s="28">
        <v>2.0486111111109373E-2</v>
      </c>
      <c r="O35" s="26">
        <v>24</v>
      </c>
      <c r="P35" s="28"/>
      <c r="Q35" s="26"/>
      <c r="R35" s="28">
        <f>H35+J35+L35+N35</f>
        <v>0.13715324074073892</v>
      </c>
      <c r="S35" s="28">
        <f t="shared" si="0"/>
        <v>4.4535879629632458E-3</v>
      </c>
      <c r="T35" s="47">
        <f t="shared" si="1"/>
        <v>30.288505355256586</v>
      </c>
      <c r="U35" s="26"/>
      <c r="V35" s="30"/>
    </row>
    <row r="36" spans="1:22" s="3" customFormat="1" ht="27" customHeight="1" x14ac:dyDescent="0.25">
      <c r="A36" s="26">
        <v>14</v>
      </c>
      <c r="B36" s="26">
        <v>31</v>
      </c>
      <c r="C36" s="26">
        <v>10128099901</v>
      </c>
      <c r="D36" s="32" t="s">
        <v>77</v>
      </c>
      <c r="E36" s="70">
        <v>40058</v>
      </c>
      <c r="F36" s="26" t="s">
        <v>29</v>
      </c>
      <c r="G36" s="26" t="s">
        <v>45</v>
      </c>
      <c r="H36" s="27">
        <v>5.0364583333328827E-3</v>
      </c>
      <c r="I36" s="26">
        <v>14</v>
      </c>
      <c r="J36" s="28">
        <v>5.5763888888888891E-2</v>
      </c>
      <c r="K36" s="26">
        <v>21</v>
      </c>
      <c r="L36" s="28">
        <v>5.7407407407407407E-2</v>
      </c>
      <c r="M36" s="26">
        <v>3</v>
      </c>
      <c r="N36" s="28">
        <v>1.938657407407246E-2</v>
      </c>
      <c r="O36" s="26">
        <v>10</v>
      </c>
      <c r="P36" s="28"/>
      <c r="Q36" s="26"/>
      <c r="R36" s="28">
        <f>H36+J36+L36+N36</f>
        <v>0.13759432870370164</v>
      </c>
      <c r="S36" s="28">
        <f t="shared" si="0"/>
        <v>4.894675925925962E-3</v>
      </c>
      <c r="T36" s="47">
        <f t="shared" si="1"/>
        <v>30.191409092247774</v>
      </c>
      <c r="U36" s="30"/>
      <c r="V36" s="30"/>
    </row>
    <row r="37" spans="1:22" s="3" customFormat="1" ht="27" customHeight="1" x14ac:dyDescent="0.25">
      <c r="A37" s="26">
        <v>15</v>
      </c>
      <c r="B37" s="26">
        <v>6</v>
      </c>
      <c r="C37" s="26">
        <v>10148468483</v>
      </c>
      <c r="D37" s="32" t="s">
        <v>82</v>
      </c>
      <c r="E37" s="70">
        <v>40522</v>
      </c>
      <c r="F37" s="26" t="s">
        <v>49</v>
      </c>
      <c r="G37" s="26" t="s">
        <v>63</v>
      </c>
      <c r="H37" s="27">
        <v>5.1030092592594389E-3</v>
      </c>
      <c r="I37" s="26">
        <v>19</v>
      </c>
      <c r="J37" s="28">
        <v>5.5763888888888891E-2</v>
      </c>
      <c r="K37" s="26">
        <v>20</v>
      </c>
      <c r="L37" s="28">
        <v>5.7592592592592591E-2</v>
      </c>
      <c r="M37" s="26">
        <v>10</v>
      </c>
      <c r="N37" s="28">
        <v>1.9571759259258192E-2</v>
      </c>
      <c r="O37" s="26">
        <v>12</v>
      </c>
      <c r="P37" s="29"/>
      <c r="Q37" s="26"/>
      <c r="R37" s="28">
        <f>H37+J37+L37+N37</f>
        <v>0.13803124999999911</v>
      </c>
      <c r="S37" s="28">
        <f t="shared" si="0"/>
        <v>5.3315972222234276E-3</v>
      </c>
      <c r="T37" s="47">
        <f t="shared" si="1"/>
        <v>30.095841823258819</v>
      </c>
      <c r="U37" s="30"/>
      <c r="V37" s="30"/>
    </row>
    <row r="38" spans="1:22" s="3" customFormat="1" ht="27" customHeight="1" x14ac:dyDescent="0.25">
      <c r="A38" s="26">
        <v>16</v>
      </c>
      <c r="B38" s="26">
        <v>24</v>
      </c>
      <c r="C38" s="26">
        <v>10144057714</v>
      </c>
      <c r="D38" s="32" t="s">
        <v>73</v>
      </c>
      <c r="E38" s="70">
        <v>40201</v>
      </c>
      <c r="F38" s="26" t="s">
        <v>31</v>
      </c>
      <c r="G38" s="26" t="s">
        <v>61</v>
      </c>
      <c r="H38" s="27">
        <v>4.9991898148218361E-3</v>
      </c>
      <c r="I38" s="26">
        <v>10</v>
      </c>
      <c r="J38" s="28">
        <v>5.3344907407407403E-2</v>
      </c>
      <c r="K38" s="26">
        <v>13</v>
      </c>
      <c r="L38" s="28">
        <v>6.0162037037037042E-2</v>
      </c>
      <c r="M38" s="26">
        <v>17</v>
      </c>
      <c r="N38" s="28">
        <v>1.9988425925924369E-2</v>
      </c>
      <c r="O38" s="26">
        <v>20</v>
      </c>
      <c r="P38" s="28"/>
      <c r="Q38" s="26"/>
      <c r="R38" s="28">
        <f>H38+J38+L38+N38</f>
        <v>0.13849456018519066</v>
      </c>
      <c r="S38" s="28">
        <f t="shared" si="0"/>
        <v>5.7949074074149787E-3</v>
      </c>
      <c r="T38" s="47">
        <f t="shared" si="1"/>
        <v>29.995161262015227</v>
      </c>
      <c r="U38" s="26"/>
      <c r="V38" s="30"/>
    </row>
    <row r="39" spans="1:22" s="3" customFormat="1" ht="27" customHeight="1" x14ac:dyDescent="0.25">
      <c r="A39" s="26">
        <v>17</v>
      </c>
      <c r="B39" s="26">
        <v>36</v>
      </c>
      <c r="C39" s="26">
        <v>10150882470</v>
      </c>
      <c r="D39" s="32" t="s">
        <v>78</v>
      </c>
      <c r="E39" s="70">
        <v>40071</v>
      </c>
      <c r="F39" s="26" t="s">
        <v>31</v>
      </c>
      <c r="G39" s="26" t="s">
        <v>45</v>
      </c>
      <c r="H39" s="27">
        <v>5.0597222222219518E-3</v>
      </c>
      <c r="I39" s="26">
        <v>15</v>
      </c>
      <c r="J39" s="28">
        <v>5.8414351851851849E-2</v>
      </c>
      <c r="K39" s="26">
        <v>29</v>
      </c>
      <c r="L39" s="28">
        <v>5.8726851851851856E-2</v>
      </c>
      <c r="M39" s="26">
        <v>16</v>
      </c>
      <c r="N39" s="28">
        <v>1.9606481481480531E-2</v>
      </c>
      <c r="O39" s="26">
        <v>13</v>
      </c>
      <c r="P39" s="28"/>
      <c r="Q39" s="26"/>
      <c r="R39" s="28">
        <f>H39+J39+L39+N39</f>
        <v>0.14180740740740619</v>
      </c>
      <c r="S39" s="28">
        <f t="shared" si="0"/>
        <v>9.1077546296305101E-3</v>
      </c>
      <c r="T39" s="47">
        <f t="shared" si="1"/>
        <v>29.294426452152361</v>
      </c>
      <c r="U39" s="30"/>
      <c r="V39" s="30"/>
    </row>
    <row r="40" spans="1:22" s="3" customFormat="1" ht="27" customHeight="1" x14ac:dyDescent="0.25">
      <c r="A40" s="26">
        <v>18</v>
      </c>
      <c r="B40" s="26">
        <v>4</v>
      </c>
      <c r="C40" s="26">
        <v>10129111832</v>
      </c>
      <c r="D40" s="32" t="s">
        <v>72</v>
      </c>
      <c r="E40" s="70">
        <v>39838</v>
      </c>
      <c r="F40" s="26" t="s">
        <v>31</v>
      </c>
      <c r="G40" s="26" t="s">
        <v>63</v>
      </c>
      <c r="H40" s="27">
        <v>4.9743055555560023E-3</v>
      </c>
      <c r="I40" s="26">
        <v>9</v>
      </c>
      <c r="J40" s="28">
        <v>5.6458333333333333E-2</v>
      </c>
      <c r="K40" s="26">
        <v>25</v>
      </c>
      <c r="L40" s="28">
        <v>6.1944444444444441E-2</v>
      </c>
      <c r="M40" s="26">
        <v>19</v>
      </c>
      <c r="N40" s="28">
        <v>1.9837962962961531E-2</v>
      </c>
      <c r="O40" s="26">
        <v>18</v>
      </c>
      <c r="P40" s="28"/>
      <c r="Q40" s="26"/>
      <c r="R40" s="28">
        <f>H40+J40+L40+N40</f>
        <v>0.14321504629629531</v>
      </c>
      <c r="S40" s="28">
        <f t="shared" si="0"/>
        <v>1.0515393518519628E-2</v>
      </c>
      <c r="T40" s="47">
        <f t="shared" si="1"/>
        <v>29.006495993948697</v>
      </c>
      <c r="U40" s="26"/>
      <c r="V40" s="30"/>
    </row>
    <row r="41" spans="1:22" s="3" customFormat="1" ht="27" customHeight="1" x14ac:dyDescent="0.25">
      <c r="A41" s="26">
        <v>19</v>
      </c>
      <c r="B41" s="26">
        <v>2</v>
      </c>
      <c r="C41" s="26">
        <v>10161836905</v>
      </c>
      <c r="D41" s="32" t="s">
        <v>74</v>
      </c>
      <c r="E41" s="70">
        <v>40081</v>
      </c>
      <c r="F41" s="26" t="s">
        <v>49</v>
      </c>
      <c r="G41" s="26" t="s">
        <v>63</v>
      </c>
      <c r="H41" s="27">
        <v>5.0084490740740506E-3</v>
      </c>
      <c r="I41" s="26">
        <v>11</v>
      </c>
      <c r="J41" s="28">
        <v>5.6967592592592597E-2</v>
      </c>
      <c r="K41" s="26">
        <v>26</v>
      </c>
      <c r="L41" s="28">
        <v>6.2071759259259257E-2</v>
      </c>
      <c r="M41" s="26">
        <v>21</v>
      </c>
      <c r="N41" s="28">
        <v>1.9467592592591731E-2</v>
      </c>
      <c r="O41" s="26">
        <v>11</v>
      </c>
      <c r="P41" s="28"/>
      <c r="Q41" s="26"/>
      <c r="R41" s="28">
        <f>H41+J41+L41+N41</f>
        <v>0.14351539351851764</v>
      </c>
      <c r="S41" s="28">
        <f t="shared" si="0"/>
        <v>1.0815740740741958E-2</v>
      </c>
      <c r="T41" s="47">
        <f t="shared" si="1"/>
        <v>28.945791561590632</v>
      </c>
      <c r="U41" s="30"/>
      <c r="V41" s="30"/>
    </row>
    <row r="42" spans="1:22" s="3" customFormat="1" ht="27" customHeight="1" x14ac:dyDescent="0.25">
      <c r="A42" s="26">
        <v>20</v>
      </c>
      <c r="B42" s="26">
        <v>25</v>
      </c>
      <c r="C42" s="26">
        <v>10124350748</v>
      </c>
      <c r="D42" s="32" t="s">
        <v>87</v>
      </c>
      <c r="E42" s="70">
        <v>39965</v>
      </c>
      <c r="F42" s="26" t="s">
        <v>29</v>
      </c>
      <c r="G42" s="26" t="s">
        <v>46</v>
      </c>
      <c r="H42" s="27">
        <v>5.2164351851852198E-3</v>
      </c>
      <c r="I42" s="26">
        <v>24</v>
      </c>
      <c r="J42" s="28">
        <v>5.3344907407407403E-2</v>
      </c>
      <c r="K42" s="26">
        <v>14</v>
      </c>
      <c r="L42" s="28">
        <v>6.8587962962962962E-2</v>
      </c>
      <c r="M42" s="26">
        <v>27</v>
      </c>
      <c r="N42" s="28">
        <v>1.965277777777702E-2</v>
      </c>
      <c r="O42" s="26">
        <v>15</v>
      </c>
      <c r="P42" s="29"/>
      <c r="Q42" s="26"/>
      <c r="R42" s="28">
        <f>H42+J42+L42+N42</f>
        <v>0.14680208333333261</v>
      </c>
      <c r="S42" s="28">
        <f t="shared" si="0"/>
        <v>1.4102430555556933E-2</v>
      </c>
      <c r="T42" s="47">
        <f t="shared" si="1"/>
        <v>28.297736464911797</v>
      </c>
      <c r="U42" s="30"/>
      <c r="V42" s="30"/>
    </row>
    <row r="43" spans="1:22" s="3" customFormat="1" ht="27" customHeight="1" x14ac:dyDescent="0.25">
      <c r="A43" s="26">
        <v>21</v>
      </c>
      <c r="B43" s="26">
        <v>35</v>
      </c>
      <c r="C43" s="26">
        <v>10131547744</v>
      </c>
      <c r="D43" s="32" t="s">
        <v>89</v>
      </c>
      <c r="E43" s="70">
        <v>40041</v>
      </c>
      <c r="F43" s="26" t="s">
        <v>31</v>
      </c>
      <c r="G43" s="26" t="s">
        <v>45</v>
      </c>
      <c r="H43" s="27">
        <v>5.3802083333328587E-3</v>
      </c>
      <c r="I43" s="26">
        <v>26</v>
      </c>
      <c r="J43" s="28">
        <v>5.7754629629629628E-2</v>
      </c>
      <c r="K43" s="26">
        <v>27</v>
      </c>
      <c r="L43" s="28">
        <v>6.0960648148148146E-2</v>
      </c>
      <c r="M43" s="26">
        <v>18</v>
      </c>
      <c r="N43" s="28">
        <v>2.3935185185183838E-2</v>
      </c>
      <c r="O43" s="26">
        <v>37</v>
      </c>
      <c r="P43" s="29"/>
      <c r="Q43" s="26"/>
      <c r="R43" s="28">
        <f>H43+J43+L43+N43</f>
        <v>0.14803067129629446</v>
      </c>
      <c r="S43" s="28">
        <f t="shared" si="0"/>
        <v>1.5331018518518785E-2</v>
      </c>
      <c r="T43" s="47">
        <f t="shared" si="1"/>
        <v>28.062877985277733</v>
      </c>
      <c r="U43" s="30"/>
      <c r="V43" s="30"/>
    </row>
    <row r="44" spans="1:22" s="3" customFormat="1" ht="27" customHeight="1" x14ac:dyDescent="0.25">
      <c r="A44" s="26">
        <v>22</v>
      </c>
      <c r="B44" s="26">
        <v>39</v>
      </c>
      <c r="C44" s="26">
        <v>10146149476</v>
      </c>
      <c r="D44" s="32" t="s">
        <v>100</v>
      </c>
      <c r="E44" s="70">
        <v>40390</v>
      </c>
      <c r="F44" s="26" t="s">
        <v>31</v>
      </c>
      <c r="G44" s="26" t="s">
        <v>45</v>
      </c>
      <c r="H44" s="27">
        <v>5.509837962970443E-3</v>
      </c>
      <c r="I44" s="26">
        <v>37</v>
      </c>
      <c r="J44" s="28">
        <v>5.6388888888888884E-2</v>
      </c>
      <c r="K44" s="26">
        <v>24</v>
      </c>
      <c r="L44" s="28">
        <v>6.6331018518518511E-2</v>
      </c>
      <c r="M44" s="26">
        <v>23</v>
      </c>
      <c r="N44" s="28">
        <v>2.0960648148147409E-2</v>
      </c>
      <c r="O44" s="26">
        <v>29</v>
      </c>
      <c r="P44" s="30"/>
      <c r="Q44" s="30"/>
      <c r="R44" s="28">
        <f>H44+J44+L44+N44</f>
        <v>0.14919039351852525</v>
      </c>
      <c r="S44" s="28">
        <f t="shared" si="0"/>
        <v>1.6490740740749577E-2</v>
      </c>
      <c r="T44" s="47">
        <f t="shared" si="1"/>
        <v>27.84473295293531</v>
      </c>
      <c r="U44" s="30"/>
      <c r="V44" s="30"/>
    </row>
    <row r="45" spans="1:22" s="3" customFormat="1" ht="27" customHeight="1" x14ac:dyDescent="0.25">
      <c r="A45" s="26">
        <v>23</v>
      </c>
      <c r="B45" s="26">
        <v>20</v>
      </c>
      <c r="C45" s="26">
        <v>10128500732</v>
      </c>
      <c r="D45" s="32" t="s">
        <v>85</v>
      </c>
      <c r="E45" s="70">
        <v>39848</v>
      </c>
      <c r="F45" s="26" t="s">
        <v>31</v>
      </c>
      <c r="G45" s="26" t="s">
        <v>61</v>
      </c>
      <c r="H45" s="27">
        <v>5.1872685185189171E-3</v>
      </c>
      <c r="I45" s="26">
        <v>22</v>
      </c>
      <c r="J45" s="28">
        <v>5.5856481481481479E-2</v>
      </c>
      <c r="K45" s="26">
        <v>22</v>
      </c>
      <c r="L45" s="28">
        <v>6.9282407407407418E-2</v>
      </c>
      <c r="M45" s="26">
        <v>29</v>
      </c>
      <c r="N45" s="28">
        <v>1.9351851851851232E-2</v>
      </c>
      <c r="O45" s="26">
        <v>9</v>
      </c>
      <c r="P45" s="29"/>
      <c r="Q45" s="26"/>
      <c r="R45" s="28">
        <f>H45+J45+L45+N45</f>
        <v>0.14967800925925906</v>
      </c>
      <c r="S45" s="28">
        <f t="shared" si="0"/>
        <v>1.6978356481483381E-2</v>
      </c>
      <c r="T45" s="47">
        <f t="shared" si="1"/>
        <v>27.754021363760828</v>
      </c>
      <c r="U45" s="30"/>
      <c r="V45" s="30"/>
    </row>
    <row r="46" spans="1:22" s="3" customFormat="1" ht="27" customHeight="1" x14ac:dyDescent="0.25">
      <c r="A46" s="26">
        <v>24</v>
      </c>
      <c r="B46" s="26">
        <v>40</v>
      </c>
      <c r="C46" s="26">
        <v>10161898842</v>
      </c>
      <c r="D46" s="32" t="s">
        <v>91</v>
      </c>
      <c r="E46" s="70">
        <v>40629</v>
      </c>
      <c r="F46" s="26" t="s">
        <v>31</v>
      </c>
      <c r="G46" s="26" t="s">
        <v>45</v>
      </c>
      <c r="H46" s="27">
        <v>5.4145833333421045E-3</v>
      </c>
      <c r="I46" s="26">
        <v>28</v>
      </c>
      <c r="J46" s="28">
        <v>5.6388888888888884E-2</v>
      </c>
      <c r="K46" s="26">
        <v>23</v>
      </c>
      <c r="L46" s="28">
        <v>6.6331018518518511E-2</v>
      </c>
      <c r="M46" s="26">
        <v>24</v>
      </c>
      <c r="N46" s="28">
        <v>2.2013888888887612E-2</v>
      </c>
      <c r="O46" s="26">
        <v>33</v>
      </c>
      <c r="P46" s="30"/>
      <c r="Q46" s="26"/>
      <c r="R46" s="28">
        <f>H46+J46+L46+N46</f>
        <v>0.15014837962963712</v>
      </c>
      <c r="S46" s="28">
        <f t="shared" si="0"/>
        <v>1.744872685186144E-2</v>
      </c>
      <c r="T46" s="47">
        <f t="shared" si="1"/>
        <v>27.667076240939295</v>
      </c>
      <c r="U46" s="30"/>
      <c r="V46" s="30"/>
    </row>
    <row r="47" spans="1:22" s="3" customFormat="1" ht="27" customHeight="1" x14ac:dyDescent="0.25">
      <c r="A47" s="26">
        <v>25</v>
      </c>
      <c r="B47" s="26">
        <v>10</v>
      </c>
      <c r="C47" s="26">
        <v>10164269985</v>
      </c>
      <c r="D47" s="32" t="s">
        <v>92</v>
      </c>
      <c r="E47" s="70">
        <v>40314</v>
      </c>
      <c r="F47" s="26" t="s">
        <v>49</v>
      </c>
      <c r="G47" s="26" t="s">
        <v>63</v>
      </c>
      <c r="H47" s="27">
        <v>5.4266203703756677E-3</v>
      </c>
      <c r="I47" s="26">
        <v>29</v>
      </c>
      <c r="J47" s="28">
        <v>5.7974537037037033E-2</v>
      </c>
      <c r="K47" s="26">
        <v>28</v>
      </c>
      <c r="L47" s="28">
        <v>6.6331018518518511E-2</v>
      </c>
      <c r="M47" s="26">
        <v>25</v>
      </c>
      <c r="N47" s="28">
        <v>2.1030092592591532E-2</v>
      </c>
      <c r="O47" s="26">
        <v>30</v>
      </c>
      <c r="P47" s="30"/>
      <c r="Q47" s="26"/>
      <c r="R47" s="28">
        <f>H47+J47+L47+N47</f>
        <v>0.15076226851852276</v>
      </c>
      <c r="S47" s="28">
        <f t="shared" si="0"/>
        <v>1.8062615740747079E-2</v>
      </c>
      <c r="T47" s="47">
        <f t="shared" si="1"/>
        <v>27.554418671779821</v>
      </c>
      <c r="U47" s="30"/>
      <c r="V47" s="30"/>
    </row>
    <row r="48" spans="1:22" s="3" customFormat="1" ht="27" customHeight="1" x14ac:dyDescent="0.25">
      <c r="A48" s="26">
        <v>26</v>
      </c>
      <c r="B48" s="26">
        <v>7</v>
      </c>
      <c r="C48" s="26">
        <v>10164973540</v>
      </c>
      <c r="D48" s="32" t="s">
        <v>86</v>
      </c>
      <c r="E48" s="70">
        <v>40797</v>
      </c>
      <c r="F48" s="26" t="s">
        <v>49</v>
      </c>
      <c r="G48" s="26" t="s">
        <v>63</v>
      </c>
      <c r="H48" s="27">
        <v>5.2113425925925938E-3</v>
      </c>
      <c r="I48" s="26">
        <v>23</v>
      </c>
      <c r="J48" s="28">
        <v>6.3252314814814817E-2</v>
      </c>
      <c r="K48" s="26">
        <v>34</v>
      </c>
      <c r="L48" s="28">
        <v>6.2002314814814809E-2</v>
      </c>
      <c r="M48" s="26">
        <v>20</v>
      </c>
      <c r="N48" s="28">
        <v>2.06365740740731E-2</v>
      </c>
      <c r="O48" s="26">
        <v>26</v>
      </c>
      <c r="P48" s="29"/>
      <c r="Q48" s="26"/>
      <c r="R48" s="28">
        <f>H48+J48+L48+N48</f>
        <v>0.15110254629629533</v>
      </c>
      <c r="S48" s="28">
        <f t="shared" si="0"/>
        <v>1.8402893518519647E-2</v>
      </c>
      <c r="T48" s="47">
        <f t="shared" si="1"/>
        <v>27.492367061245989</v>
      </c>
      <c r="U48" s="30"/>
      <c r="V48" s="30"/>
    </row>
    <row r="49" spans="1:22" s="3" customFormat="1" ht="27" customHeight="1" x14ac:dyDescent="0.25">
      <c r="A49" s="26">
        <v>27</v>
      </c>
      <c r="B49" s="26">
        <v>30</v>
      </c>
      <c r="C49" s="26">
        <v>10154677695</v>
      </c>
      <c r="D49" s="32" t="s">
        <v>97</v>
      </c>
      <c r="E49" s="70">
        <v>40445</v>
      </c>
      <c r="F49" s="26" t="s">
        <v>31</v>
      </c>
      <c r="G49" s="26" t="s">
        <v>45</v>
      </c>
      <c r="H49" s="27">
        <v>5.4747685185290162E-3</v>
      </c>
      <c r="I49" s="26">
        <v>34</v>
      </c>
      <c r="J49" s="28">
        <v>6.3599537037036996E-2</v>
      </c>
      <c r="K49" s="26">
        <v>39</v>
      </c>
      <c r="L49" s="28">
        <v>6.2245370370370368E-2</v>
      </c>
      <c r="M49" s="26">
        <v>22</v>
      </c>
      <c r="N49" s="28">
        <v>2.1527777777777313E-2</v>
      </c>
      <c r="O49" s="26">
        <v>32</v>
      </c>
      <c r="P49" s="30"/>
      <c r="Q49" s="30"/>
      <c r="R49" s="28">
        <f>H49+J49+L49+N49</f>
        <v>0.15284745370371369</v>
      </c>
      <c r="S49" s="28">
        <f t="shared" si="0"/>
        <v>2.0147800925938014E-2</v>
      </c>
      <c r="T49" s="47">
        <f t="shared" si="1"/>
        <v>27.178514041321801</v>
      </c>
      <c r="U49" s="30"/>
      <c r="V49" s="30"/>
    </row>
    <row r="50" spans="1:22" s="3" customFormat="1" ht="27" customHeight="1" x14ac:dyDescent="0.25">
      <c r="A50" s="26">
        <v>28</v>
      </c>
      <c r="B50" s="26">
        <v>33</v>
      </c>
      <c r="C50" s="26">
        <v>10146170189</v>
      </c>
      <c r="D50" s="32" t="s">
        <v>88</v>
      </c>
      <c r="E50" s="70">
        <v>40277</v>
      </c>
      <c r="F50" s="26" t="s">
        <v>31</v>
      </c>
      <c r="G50" s="26" t="s">
        <v>45</v>
      </c>
      <c r="H50" s="27">
        <v>5.3138888888888403E-3</v>
      </c>
      <c r="I50" s="26">
        <v>25</v>
      </c>
      <c r="J50" s="28">
        <v>5.8414351851851849E-2</v>
      </c>
      <c r="K50" s="26">
        <v>30</v>
      </c>
      <c r="L50" s="28">
        <v>6.997685185185186E-2</v>
      </c>
      <c r="M50" s="26">
        <v>32</v>
      </c>
      <c r="N50" s="28">
        <v>2.0393518518517673E-2</v>
      </c>
      <c r="O50" s="26">
        <v>23</v>
      </c>
      <c r="P50" s="29"/>
      <c r="Q50" s="26"/>
      <c r="R50" s="28">
        <f>H50+J50+L50+N50</f>
        <v>0.15409861111111023</v>
      </c>
      <c r="S50" s="28">
        <f t="shared" si="0"/>
        <v>2.139895833333455E-2</v>
      </c>
      <c r="T50" s="47">
        <f t="shared" si="1"/>
        <v>26.957846256455706</v>
      </c>
      <c r="U50" s="30"/>
      <c r="V50" s="30"/>
    </row>
    <row r="51" spans="1:22" s="3" customFormat="1" ht="27" customHeight="1" x14ac:dyDescent="0.25">
      <c r="A51" s="26">
        <v>29</v>
      </c>
      <c r="B51" s="26">
        <v>27</v>
      </c>
      <c r="C51" s="26">
        <v>10142058807</v>
      </c>
      <c r="D51" s="32" t="s">
        <v>95</v>
      </c>
      <c r="E51" s="70">
        <v>40353</v>
      </c>
      <c r="F51" s="26" t="s">
        <v>29</v>
      </c>
      <c r="G51" s="26" t="s">
        <v>46</v>
      </c>
      <c r="H51" s="27">
        <v>5.4491898148149032E-3</v>
      </c>
      <c r="I51" s="26">
        <v>32</v>
      </c>
      <c r="J51" s="28">
        <v>5.545138888888889E-2</v>
      </c>
      <c r="K51" s="26">
        <v>19</v>
      </c>
      <c r="L51" s="28">
        <v>7.2060185185185185E-2</v>
      </c>
      <c r="M51" s="26">
        <v>38</v>
      </c>
      <c r="N51" s="28">
        <v>2.2245370370370054E-2</v>
      </c>
      <c r="O51" s="26">
        <v>34</v>
      </c>
      <c r="P51" s="30"/>
      <c r="Q51" s="30"/>
      <c r="R51" s="28">
        <f>H51+J51+L51+N51</f>
        <v>0.15520613425925903</v>
      </c>
      <c r="S51" s="28">
        <f t="shared" si="0"/>
        <v>2.2506481481483348E-2</v>
      </c>
      <c r="T51" s="47">
        <f t="shared" si="1"/>
        <v>26.765479898671234</v>
      </c>
      <c r="U51" s="30"/>
      <c r="V51" s="30"/>
    </row>
    <row r="52" spans="1:22" s="3" customFormat="1" ht="27" customHeight="1" x14ac:dyDescent="0.25">
      <c r="A52" s="26">
        <v>30</v>
      </c>
      <c r="B52" s="26">
        <v>12</v>
      </c>
      <c r="C52" s="26">
        <v>10161311384</v>
      </c>
      <c r="D52" s="32" t="s">
        <v>93</v>
      </c>
      <c r="E52" s="70">
        <v>40666</v>
      </c>
      <c r="F52" s="26" t="s">
        <v>49</v>
      </c>
      <c r="G52" s="26" t="s">
        <v>63</v>
      </c>
      <c r="H52" s="27">
        <v>5.4312500000079922E-3</v>
      </c>
      <c r="I52" s="26">
        <v>30</v>
      </c>
      <c r="J52" s="28">
        <v>5.8518518518518518E-2</v>
      </c>
      <c r="K52" s="26">
        <v>31</v>
      </c>
      <c r="L52" s="28">
        <v>7.1365740740740743E-2</v>
      </c>
      <c r="M52" s="26">
        <v>37</v>
      </c>
      <c r="N52" s="28">
        <v>2.0555555555555327E-2</v>
      </c>
      <c r="O52" s="26">
        <v>25</v>
      </c>
      <c r="P52" s="30"/>
      <c r="Q52" s="26"/>
      <c r="R52" s="28">
        <f>H52+J52+L52+N52</f>
        <v>0.1558710648148226</v>
      </c>
      <c r="S52" s="28">
        <f t="shared" si="0"/>
        <v>2.3171412037046923E-2</v>
      </c>
      <c r="T52" s="47">
        <f t="shared" si="1"/>
        <v>26.651301007033506</v>
      </c>
      <c r="U52" s="30"/>
      <c r="V52" s="30"/>
    </row>
    <row r="53" spans="1:22" s="3" customFormat="1" ht="27" customHeight="1" x14ac:dyDescent="0.25">
      <c r="A53" s="26">
        <v>31</v>
      </c>
      <c r="B53" s="26">
        <v>11</v>
      </c>
      <c r="C53" s="26">
        <v>10161051508</v>
      </c>
      <c r="D53" s="32" t="s">
        <v>101</v>
      </c>
      <c r="E53" s="70">
        <v>40857</v>
      </c>
      <c r="F53" s="26" t="s">
        <v>49</v>
      </c>
      <c r="G53" s="26" t="s">
        <v>63</v>
      </c>
      <c r="H53" s="27">
        <v>5.5533564814881364E-3</v>
      </c>
      <c r="I53" s="26">
        <v>38</v>
      </c>
      <c r="J53" s="28">
        <v>6.3599537037037038E-2</v>
      </c>
      <c r="K53" s="26">
        <v>36</v>
      </c>
      <c r="L53" s="28">
        <v>6.6331018518518511E-2</v>
      </c>
      <c r="M53" s="26">
        <v>26</v>
      </c>
      <c r="N53" s="28">
        <v>2.0763888888888249E-2</v>
      </c>
      <c r="O53" s="26">
        <v>28</v>
      </c>
      <c r="P53" s="30"/>
      <c r="Q53" s="30"/>
      <c r="R53" s="28">
        <f>H53+J53+L53+N53</f>
        <v>0.15624780092593193</v>
      </c>
      <c r="S53" s="28">
        <f t="shared" si="0"/>
        <v>2.3548148148156256E-2</v>
      </c>
      <c r="T53" s="47">
        <f t="shared" si="1"/>
        <v>26.587040854648045</v>
      </c>
      <c r="U53" s="30"/>
      <c r="V53" s="30"/>
    </row>
    <row r="54" spans="1:22" s="3" customFormat="1" ht="27" customHeight="1" x14ac:dyDescent="0.25">
      <c r="A54" s="26">
        <v>32</v>
      </c>
      <c r="B54" s="26">
        <v>32</v>
      </c>
      <c r="C54" s="26">
        <v>10143966572</v>
      </c>
      <c r="D54" s="32" t="s">
        <v>90</v>
      </c>
      <c r="E54" s="70">
        <v>40137</v>
      </c>
      <c r="F54" s="26" t="s">
        <v>31</v>
      </c>
      <c r="G54" s="26" t="s">
        <v>45</v>
      </c>
      <c r="H54" s="27">
        <v>5.3982638888887546E-3</v>
      </c>
      <c r="I54" s="26">
        <v>27</v>
      </c>
      <c r="J54" s="28">
        <v>6.3599537037037038E-2</v>
      </c>
      <c r="K54" s="26">
        <v>37</v>
      </c>
      <c r="L54" s="28">
        <v>6.9282407407407418E-2</v>
      </c>
      <c r="M54" s="26">
        <v>28</v>
      </c>
      <c r="N54" s="28">
        <v>1.9652777777777242E-2</v>
      </c>
      <c r="O54" s="26">
        <v>14</v>
      </c>
      <c r="P54" s="29"/>
      <c r="Q54" s="26"/>
      <c r="R54" s="28">
        <f>H54+J54+L54+N54</f>
        <v>0.15793298611111045</v>
      </c>
      <c r="S54" s="28">
        <f t="shared" si="0"/>
        <v>2.5233333333334773E-2</v>
      </c>
      <c r="T54" s="47">
        <f t="shared" si="1"/>
        <v>26.303350357373031</v>
      </c>
      <c r="U54" s="30"/>
      <c r="V54" s="30"/>
    </row>
    <row r="55" spans="1:22" s="3" customFormat="1" ht="27" customHeight="1" x14ac:dyDescent="0.25">
      <c r="A55" s="26">
        <v>33</v>
      </c>
      <c r="B55" s="26">
        <v>28</v>
      </c>
      <c r="C55" s="26">
        <v>10141013732</v>
      </c>
      <c r="D55" s="32" t="s">
        <v>99</v>
      </c>
      <c r="E55" s="70">
        <v>39992</v>
      </c>
      <c r="F55" s="26" t="s">
        <v>31</v>
      </c>
      <c r="G55" s="26" t="s">
        <v>45</v>
      </c>
      <c r="H55" s="27">
        <v>5.5018518518521464E-3</v>
      </c>
      <c r="I55" s="26">
        <v>36</v>
      </c>
      <c r="J55" s="28">
        <v>6.3599537037036996E-2</v>
      </c>
      <c r="K55" s="26">
        <v>40</v>
      </c>
      <c r="L55" s="28">
        <v>6.9282407407407418E-2</v>
      </c>
      <c r="M55" s="26">
        <v>30</v>
      </c>
      <c r="N55" s="28">
        <v>2.0763888888888915E-2</v>
      </c>
      <c r="O55" s="26">
        <v>27</v>
      </c>
      <c r="P55" s="30"/>
      <c r="Q55" s="30"/>
      <c r="R55" s="28">
        <f>H55+J55+L55+N55</f>
        <v>0.15914768518518546</v>
      </c>
      <c r="S55" s="28">
        <f t="shared" si="0"/>
        <v>2.6448032407409783E-2</v>
      </c>
      <c r="T55" s="47">
        <f t="shared" si="1"/>
        <v>26.102589314025188</v>
      </c>
      <c r="U55" s="30"/>
      <c r="V55" s="30"/>
    </row>
    <row r="56" spans="1:22" s="3" customFormat="1" ht="27" customHeight="1" x14ac:dyDescent="0.25">
      <c r="A56" s="26">
        <v>34</v>
      </c>
      <c r="B56" s="26">
        <v>21</v>
      </c>
      <c r="C56" s="26">
        <v>10126687741</v>
      </c>
      <c r="D56" s="32" t="s">
        <v>96</v>
      </c>
      <c r="E56" s="70">
        <v>40008</v>
      </c>
      <c r="F56" s="26" t="s">
        <v>31</v>
      </c>
      <c r="G56" s="26" t="s">
        <v>61</v>
      </c>
      <c r="H56" s="27">
        <v>5.4730324074117043E-3</v>
      </c>
      <c r="I56" s="26">
        <v>33</v>
      </c>
      <c r="J56" s="28">
        <v>6.3252314814814817E-2</v>
      </c>
      <c r="K56" s="26">
        <v>35</v>
      </c>
      <c r="L56" s="28">
        <v>7.0671296296296301E-2</v>
      </c>
      <c r="M56" s="26">
        <v>35</v>
      </c>
      <c r="N56" s="28">
        <v>2.0138888888888817E-2</v>
      </c>
      <c r="O56" s="26">
        <v>22</v>
      </c>
      <c r="P56" s="30"/>
      <c r="Q56" s="30"/>
      <c r="R56" s="28">
        <f>H56+J56+L56+N56</f>
        <v>0.15953553240741164</v>
      </c>
      <c r="S56" s="28">
        <f t="shared" si="0"/>
        <v>2.6835879629635961E-2</v>
      </c>
      <c r="T56" s="47">
        <f t="shared" si="1"/>
        <v>26.039131245433285</v>
      </c>
      <c r="U56" s="30"/>
      <c r="V56" s="30"/>
    </row>
    <row r="57" spans="1:22" s="3" customFormat="1" ht="27" customHeight="1" x14ac:dyDescent="0.25">
      <c r="A57" s="26">
        <v>35</v>
      </c>
      <c r="B57" s="26">
        <v>38</v>
      </c>
      <c r="C57" s="26">
        <v>10144069737</v>
      </c>
      <c r="D57" s="32" t="s">
        <v>102</v>
      </c>
      <c r="E57" s="70">
        <v>40170</v>
      </c>
      <c r="F57" s="26" t="s">
        <v>31</v>
      </c>
      <c r="G57" s="26" t="s">
        <v>45</v>
      </c>
      <c r="H57" s="27">
        <v>5.6548611111172375E-3</v>
      </c>
      <c r="I57" s="26">
        <v>39</v>
      </c>
      <c r="J57" s="28">
        <v>6.3599537037036996E-2</v>
      </c>
      <c r="K57" s="26">
        <v>38</v>
      </c>
      <c r="L57" s="28">
        <v>6.997685185185186E-2</v>
      </c>
      <c r="M57" s="26">
        <v>33</v>
      </c>
      <c r="N57" s="28">
        <v>2.114583333333292E-2</v>
      </c>
      <c r="O57" s="26">
        <v>31</v>
      </c>
      <c r="P57" s="30"/>
      <c r="Q57" s="30"/>
      <c r="R57" s="28">
        <f>H57+J57+L57+N57</f>
        <v>0.160377083333339</v>
      </c>
      <c r="S57" s="28">
        <f t="shared" si="0"/>
        <v>2.767743055556332E-2</v>
      </c>
      <c r="T57" s="47">
        <f t="shared" si="1"/>
        <v>25.902495420947112</v>
      </c>
      <c r="U57" s="30"/>
      <c r="V57" s="30"/>
    </row>
    <row r="58" spans="1:22" s="3" customFormat="1" ht="27" customHeight="1" x14ac:dyDescent="0.25">
      <c r="A58" s="26">
        <v>36</v>
      </c>
      <c r="B58" s="26">
        <v>15</v>
      </c>
      <c r="C58" s="26">
        <v>10164978489</v>
      </c>
      <c r="D58" s="32" t="s">
        <v>98</v>
      </c>
      <c r="E58" s="70">
        <v>40569</v>
      </c>
      <c r="F58" s="26" t="s">
        <v>31</v>
      </c>
      <c r="G58" s="26" t="s">
        <v>61</v>
      </c>
      <c r="H58" s="27">
        <v>5.4782407407403255E-3</v>
      </c>
      <c r="I58" s="26">
        <v>35</v>
      </c>
      <c r="J58" s="28">
        <v>6.2905092592592596E-2</v>
      </c>
      <c r="K58" s="26">
        <v>32</v>
      </c>
      <c r="L58" s="28">
        <v>6.9282407407407418E-2</v>
      </c>
      <c r="M58" s="26">
        <v>31</v>
      </c>
      <c r="N58" s="28">
        <v>2.2719907407407314E-2</v>
      </c>
      <c r="O58" s="26">
        <v>35</v>
      </c>
      <c r="P58" s="30"/>
      <c r="Q58" s="30"/>
      <c r="R58" s="28">
        <f>H58+J58+L58+N58</f>
        <v>0.16038564814814765</v>
      </c>
      <c r="S58" s="28">
        <f t="shared" si="0"/>
        <v>2.7685995370371974E-2</v>
      </c>
      <c r="T58" s="47">
        <f t="shared" si="1"/>
        <v>25.901112191967936</v>
      </c>
      <c r="U58" s="30"/>
      <c r="V58" s="30"/>
    </row>
    <row r="59" spans="1:22" s="3" customFormat="1" ht="27" customHeight="1" x14ac:dyDescent="0.25">
      <c r="A59" s="26">
        <v>37</v>
      </c>
      <c r="B59" s="26">
        <v>37</v>
      </c>
      <c r="C59" s="26">
        <v>10143689316</v>
      </c>
      <c r="D59" s="32" t="s">
        <v>103</v>
      </c>
      <c r="E59" s="70">
        <v>40024</v>
      </c>
      <c r="F59" s="26" t="s">
        <v>31</v>
      </c>
      <c r="G59" s="26" t="s">
        <v>45</v>
      </c>
      <c r="H59" s="27">
        <v>6.002662037046802E-3</v>
      </c>
      <c r="I59" s="26">
        <v>40</v>
      </c>
      <c r="J59" s="28">
        <v>6.2905092592592596E-2</v>
      </c>
      <c r="K59" s="26">
        <v>33</v>
      </c>
      <c r="L59" s="28">
        <v>7.0671296296296301E-2</v>
      </c>
      <c r="M59" s="26">
        <v>36</v>
      </c>
      <c r="N59" s="28">
        <v>2.3425925925925961E-2</v>
      </c>
      <c r="O59" s="26">
        <v>36</v>
      </c>
      <c r="P59" s="30"/>
      <c r="Q59" s="30"/>
      <c r="R59" s="28">
        <f>H59+J59+L59+N59</f>
        <v>0.16300497685186166</v>
      </c>
      <c r="S59" s="28">
        <f t="shared" si="0"/>
        <v>3.0305324074085982E-2</v>
      </c>
      <c r="T59" s="47">
        <f t="shared" si="1"/>
        <v>25.484906945153941</v>
      </c>
      <c r="U59" s="30"/>
      <c r="V59" s="30"/>
    </row>
    <row r="60" spans="1:22" s="3" customFormat="1" ht="27" customHeight="1" x14ac:dyDescent="0.25">
      <c r="A60" s="26" t="s">
        <v>47</v>
      </c>
      <c r="B60" s="26">
        <v>23</v>
      </c>
      <c r="C60" s="26">
        <v>10139998767</v>
      </c>
      <c r="D60" s="32" t="s">
        <v>104</v>
      </c>
      <c r="E60" s="70">
        <v>39847</v>
      </c>
      <c r="F60" s="26" t="s">
        <v>29</v>
      </c>
      <c r="G60" s="26" t="s">
        <v>61</v>
      </c>
      <c r="H60" s="27">
        <v>6.002662037046802E-3</v>
      </c>
      <c r="I60" s="26">
        <v>41</v>
      </c>
      <c r="J60" s="28">
        <v>5.4837962962962956E-2</v>
      </c>
      <c r="K60" s="26">
        <v>18</v>
      </c>
      <c r="L60" s="28">
        <v>7.0671296296296301E-2</v>
      </c>
      <c r="M60" s="26">
        <v>34</v>
      </c>
      <c r="N60" s="28"/>
      <c r="O60" s="26"/>
      <c r="P60" s="30"/>
      <c r="Q60" s="30"/>
      <c r="R60" s="28"/>
      <c r="S60" s="28"/>
      <c r="T60" s="31"/>
      <c r="U60" s="30"/>
      <c r="V60" s="30"/>
    </row>
    <row r="61" spans="1:22" s="3" customFormat="1" ht="27" customHeight="1" x14ac:dyDescent="0.25">
      <c r="A61" s="26" t="s">
        <v>47</v>
      </c>
      <c r="B61" s="26">
        <v>19</v>
      </c>
      <c r="C61" s="26">
        <v>10141778517</v>
      </c>
      <c r="D61" s="32" t="s">
        <v>70</v>
      </c>
      <c r="E61" s="70">
        <v>40065</v>
      </c>
      <c r="F61" s="26" t="s">
        <v>29</v>
      </c>
      <c r="G61" s="26" t="s">
        <v>61</v>
      </c>
      <c r="H61" s="27">
        <v>4.9557870370371404E-3</v>
      </c>
      <c r="I61" s="26">
        <v>7</v>
      </c>
      <c r="J61" s="28">
        <v>5.4317129629629625E-2</v>
      </c>
      <c r="K61" s="26">
        <v>17</v>
      </c>
      <c r="L61" s="28"/>
      <c r="M61" s="26"/>
      <c r="N61" s="28"/>
      <c r="O61" s="26"/>
      <c r="P61" s="28"/>
      <c r="Q61" s="26"/>
      <c r="R61" s="28"/>
      <c r="S61" s="28"/>
      <c r="T61" s="47"/>
      <c r="U61" s="30"/>
      <c r="V61" s="30"/>
    </row>
    <row r="62" spans="1:22" s="3" customFormat="1" ht="27" customHeight="1" x14ac:dyDescent="0.25">
      <c r="A62" s="26" t="s">
        <v>47</v>
      </c>
      <c r="B62" s="26">
        <v>3</v>
      </c>
      <c r="C62" s="26">
        <v>10163773265</v>
      </c>
      <c r="D62" s="32" t="s">
        <v>94</v>
      </c>
      <c r="E62" s="70">
        <v>40467</v>
      </c>
      <c r="F62" s="26" t="s">
        <v>49</v>
      </c>
      <c r="G62" s="26" t="s">
        <v>63</v>
      </c>
      <c r="H62" s="27">
        <v>5.4381944444447106E-3</v>
      </c>
      <c r="I62" s="26">
        <v>31</v>
      </c>
      <c r="J62" s="28">
        <v>6.3599537037036996E-2</v>
      </c>
      <c r="K62" s="26">
        <v>41</v>
      </c>
      <c r="L62" s="28"/>
      <c r="M62" s="26"/>
      <c r="N62" s="28"/>
      <c r="O62" s="26"/>
      <c r="P62" s="28"/>
      <c r="Q62" s="26"/>
      <c r="R62" s="28"/>
      <c r="S62" s="28"/>
      <c r="T62" s="47"/>
      <c r="U62" s="26"/>
      <c r="V62" s="30"/>
    </row>
    <row r="63" spans="1:22" s="3" customFormat="1" ht="27" customHeight="1" x14ac:dyDescent="0.25">
      <c r="A63" s="26" t="s">
        <v>109</v>
      </c>
      <c r="B63" s="26">
        <v>22</v>
      </c>
      <c r="C63" s="26">
        <v>10125249313</v>
      </c>
      <c r="D63" s="32" t="s">
        <v>76</v>
      </c>
      <c r="E63" s="70">
        <v>39982</v>
      </c>
      <c r="F63" s="26" t="s">
        <v>29</v>
      </c>
      <c r="G63" s="26" t="s">
        <v>61</v>
      </c>
      <c r="H63" s="27">
        <v>5.0233796296380584E-3</v>
      </c>
      <c r="I63" s="26">
        <v>13</v>
      </c>
      <c r="J63" s="28">
        <v>5.3344907407407403E-2</v>
      </c>
      <c r="K63" s="26">
        <v>6</v>
      </c>
      <c r="L63" s="28"/>
      <c r="M63" s="26"/>
      <c r="N63" s="28"/>
      <c r="O63" s="26"/>
      <c r="P63" s="28"/>
      <c r="Q63" s="26"/>
      <c r="R63" s="28"/>
      <c r="S63" s="28"/>
      <c r="T63" s="47"/>
      <c r="U63" s="26"/>
      <c r="V63" s="30"/>
    </row>
    <row r="64" spans="1:22" ht="11.25" customHeight="1" x14ac:dyDescent="0.3">
      <c r="A64" s="12"/>
      <c r="B64" s="13"/>
      <c r="C64" s="13"/>
      <c r="D64" s="14"/>
      <c r="E64" s="15"/>
      <c r="F64" s="16"/>
      <c r="G64" s="15"/>
      <c r="H64" s="17"/>
      <c r="I64" s="18"/>
      <c r="J64" s="17"/>
      <c r="K64" s="18"/>
      <c r="L64" s="17"/>
      <c r="M64" s="18"/>
      <c r="N64" s="18"/>
      <c r="O64" s="18"/>
      <c r="P64" s="18"/>
      <c r="Q64" s="18"/>
      <c r="R64" s="19"/>
      <c r="S64" s="20"/>
      <c r="T64" s="17"/>
      <c r="U64" s="17"/>
      <c r="V64" s="17"/>
    </row>
    <row r="65" spans="1:22" x14ac:dyDescent="0.25">
      <c r="A65" s="58" t="s">
        <v>3</v>
      </c>
      <c r="B65" s="58"/>
      <c r="C65" s="58"/>
      <c r="D65" s="58"/>
      <c r="E65" s="56"/>
      <c r="F65" s="56"/>
      <c r="G65" s="58" t="s">
        <v>4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</row>
    <row r="66" spans="1:22" s="36" customFormat="1" ht="12" x14ac:dyDescent="0.25">
      <c r="A66" s="48"/>
      <c r="B66" s="37"/>
      <c r="C66" s="49"/>
      <c r="D66" s="37"/>
      <c r="E66" s="37"/>
      <c r="F66" s="37"/>
      <c r="G66" s="50" t="s">
        <v>30</v>
      </c>
      <c r="H66" s="37">
        <v>6</v>
      </c>
      <c r="I66" s="51"/>
      <c r="K66" s="51"/>
      <c r="L66" s="50"/>
      <c r="M66" s="51"/>
      <c r="N66" s="51"/>
      <c r="O66" s="51"/>
      <c r="P66" s="51"/>
      <c r="Q66" s="51"/>
      <c r="R66" s="52"/>
      <c r="U66" s="50" t="s">
        <v>28</v>
      </c>
      <c r="V66" s="53">
        <f>COUNTIF(F$21:F174,"ЗМС")</f>
        <v>0</v>
      </c>
    </row>
    <row r="67" spans="1:22" s="36" customFormat="1" ht="12" x14ac:dyDescent="0.25">
      <c r="A67" s="48"/>
      <c r="B67" s="37"/>
      <c r="C67" s="54"/>
      <c r="D67" s="37"/>
      <c r="E67" s="37"/>
      <c r="F67" s="37"/>
      <c r="G67" s="50" t="s">
        <v>23</v>
      </c>
      <c r="H67" s="55">
        <v>41</v>
      </c>
      <c r="I67" s="51"/>
      <c r="K67" s="51"/>
      <c r="L67" s="50"/>
      <c r="M67" s="51"/>
      <c r="N67" s="51"/>
      <c r="O67" s="51"/>
      <c r="P67" s="51"/>
      <c r="Q67" s="51"/>
      <c r="R67" s="52"/>
      <c r="U67" s="50" t="s">
        <v>18</v>
      </c>
      <c r="V67" s="53">
        <f>COUNTIF(F$21:F174,"МСМК")</f>
        <v>0</v>
      </c>
    </row>
    <row r="68" spans="1:22" s="36" customFormat="1" ht="12" x14ac:dyDescent="0.25">
      <c r="A68" s="37"/>
      <c r="B68" s="37"/>
      <c r="C68" s="38"/>
      <c r="D68" s="37"/>
      <c r="E68" s="37"/>
      <c r="F68" s="37"/>
      <c r="G68" s="50" t="s">
        <v>24</v>
      </c>
      <c r="H68" s="55">
        <f>H69+H71+H70+H72</f>
        <v>41</v>
      </c>
      <c r="I68" s="51"/>
      <c r="K68" s="51"/>
      <c r="L68" s="50"/>
      <c r="M68" s="51"/>
      <c r="N68" s="51"/>
      <c r="O68" s="51"/>
      <c r="P68" s="51"/>
      <c r="Q68" s="51"/>
      <c r="R68" s="52"/>
      <c r="U68" s="50" t="s">
        <v>20</v>
      </c>
      <c r="V68" s="53">
        <f>COUNTIF(F$21:F57,"МС")</f>
        <v>0</v>
      </c>
    </row>
    <row r="69" spans="1:22" s="36" customFormat="1" ht="12" x14ac:dyDescent="0.25">
      <c r="A69" s="48"/>
      <c r="B69" s="37"/>
      <c r="C69" s="38"/>
      <c r="D69" s="37"/>
      <c r="E69" s="37"/>
      <c r="F69" s="37"/>
      <c r="G69" s="50" t="s">
        <v>25</v>
      </c>
      <c r="H69" s="55">
        <f>COUNT(A10:A129)</f>
        <v>37</v>
      </c>
      <c r="I69" s="51"/>
      <c r="K69" s="51"/>
      <c r="L69" s="50"/>
      <c r="M69" s="51"/>
      <c r="N69" s="51"/>
      <c r="O69" s="51"/>
      <c r="P69" s="51"/>
      <c r="Q69" s="51"/>
      <c r="R69" s="52"/>
      <c r="U69" s="50" t="s">
        <v>29</v>
      </c>
      <c r="V69" s="53">
        <f>COUNTIF(F$20:F57,"КМС")</f>
        <v>9</v>
      </c>
    </row>
    <row r="70" spans="1:22" s="36" customFormat="1" ht="12" x14ac:dyDescent="0.25">
      <c r="A70" s="48"/>
      <c r="B70" s="37"/>
      <c r="C70" s="38"/>
      <c r="D70" s="37"/>
      <c r="G70" s="50" t="s">
        <v>26</v>
      </c>
      <c r="H70" s="55">
        <f>COUNTIF(A10:A128,"НФ")</f>
        <v>3</v>
      </c>
      <c r="I70" s="51"/>
      <c r="K70" s="51"/>
      <c r="L70" s="50"/>
      <c r="M70" s="51"/>
      <c r="N70" s="51"/>
      <c r="O70" s="51"/>
      <c r="P70" s="51"/>
      <c r="Q70" s="51"/>
      <c r="R70" s="52"/>
      <c r="U70" s="50" t="s">
        <v>31</v>
      </c>
      <c r="V70" s="53">
        <f>COUNTIF(F$22:F175,"1 СР")</f>
        <v>18</v>
      </c>
    </row>
    <row r="71" spans="1:22" s="36" customFormat="1" ht="12" x14ac:dyDescent="0.25">
      <c r="D71" s="37"/>
      <c r="G71" s="50" t="s">
        <v>35</v>
      </c>
      <c r="H71" s="55">
        <f>COUNTIF(A9:A127,"ЛИМ")</f>
        <v>0</v>
      </c>
      <c r="I71" s="51"/>
      <c r="K71" s="51"/>
      <c r="L71" s="50"/>
      <c r="M71" s="51"/>
      <c r="N71" s="51"/>
      <c r="O71" s="51"/>
      <c r="P71" s="51"/>
      <c r="Q71" s="51"/>
      <c r="R71" s="52"/>
      <c r="U71" s="50" t="s">
        <v>49</v>
      </c>
      <c r="V71" s="53">
        <f>COUNTIF(F$22:F176,"2 СР")</f>
        <v>11</v>
      </c>
    </row>
    <row r="72" spans="1:22" s="36" customFormat="1" ht="12" x14ac:dyDescent="0.25">
      <c r="A72" s="37"/>
      <c r="B72" s="37"/>
      <c r="C72" s="37"/>
      <c r="D72" s="37"/>
      <c r="E72" s="37"/>
      <c r="F72" s="37"/>
      <c r="G72" s="50" t="s">
        <v>33</v>
      </c>
      <c r="H72" s="55">
        <f>COUNTIF(A10:A128,"ДСКВ")</f>
        <v>1</v>
      </c>
      <c r="I72" s="51"/>
      <c r="K72" s="51"/>
      <c r="L72" s="50"/>
      <c r="M72" s="51"/>
      <c r="N72" s="51"/>
      <c r="O72" s="51"/>
      <c r="P72" s="51"/>
      <c r="Q72" s="51"/>
      <c r="R72" s="52"/>
      <c r="U72" s="50" t="s">
        <v>48</v>
      </c>
      <c r="V72" s="53">
        <f>COUNTIF(F$22:F177,"3 СР")</f>
        <v>0</v>
      </c>
    </row>
    <row r="73" spans="1:22" s="36" customFormat="1" ht="12" x14ac:dyDescent="0.25">
      <c r="A73" s="37"/>
      <c r="B73" s="37"/>
      <c r="C73" s="37"/>
      <c r="D73" s="37"/>
      <c r="E73" s="37"/>
      <c r="F73" s="37"/>
      <c r="G73" s="50" t="s">
        <v>27</v>
      </c>
      <c r="H73" s="55">
        <f>COUNTIF(A10:A128,"НС")</f>
        <v>0</v>
      </c>
      <c r="I73" s="51"/>
      <c r="K73" s="51"/>
      <c r="L73" s="50"/>
      <c r="M73" s="51"/>
      <c r="N73" s="51"/>
      <c r="O73" s="51"/>
      <c r="P73" s="51"/>
      <c r="Q73" s="51"/>
      <c r="R73" s="52"/>
      <c r="U73" s="50"/>
      <c r="V73" s="50"/>
    </row>
    <row r="74" spans="1:22" ht="5.25" customHeight="1" x14ac:dyDescent="0.25">
      <c r="A74" s="7"/>
      <c r="B74" s="7"/>
      <c r="C74" s="7"/>
      <c r="D74" s="7"/>
      <c r="E74" s="7"/>
      <c r="F74" s="7"/>
      <c r="H74" s="23"/>
      <c r="I74" s="1"/>
      <c r="S74" s="4"/>
      <c r="T74" s="22"/>
      <c r="U74" s="22"/>
      <c r="V74" s="22"/>
    </row>
    <row r="75" spans="1:22" x14ac:dyDescent="0.25">
      <c r="A75" s="58" t="str">
        <f>A16</f>
        <v>ТЕХНИЧЕСКИЙ ДЕЛЕГАТ ФВСР:</v>
      </c>
      <c r="B75" s="58"/>
      <c r="C75" s="58"/>
      <c r="D75" s="58"/>
      <c r="E75" s="58" t="str">
        <f>A17</f>
        <v>ГЛАВНЫЙ СУДЬЯ:</v>
      </c>
      <c r="F75" s="58"/>
      <c r="G75" s="58"/>
      <c r="H75" s="58"/>
      <c r="I75" s="58"/>
      <c r="J75" s="58" t="str">
        <f>A18</f>
        <v>ГЛАВНЫЙ СЕКРЕТАРЬ:</v>
      </c>
      <c r="K75" s="58"/>
      <c r="L75" s="58"/>
      <c r="M75" s="58"/>
      <c r="N75" s="58"/>
      <c r="O75" s="58"/>
      <c r="P75" s="58"/>
      <c r="Q75" s="58"/>
      <c r="R75" s="58" t="str">
        <f>A19</f>
        <v>СУДЬЯ НА ФИНИШЕ:</v>
      </c>
      <c r="S75" s="58"/>
      <c r="T75" s="58"/>
      <c r="U75" s="58"/>
      <c r="V75" s="58"/>
    </row>
    <row r="76" spans="1:22" x14ac:dyDescent="0.25">
      <c r="A76" s="69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</row>
    <row r="77" spans="1:22" x14ac:dyDescent="0.25">
      <c r="A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24"/>
      <c r="S77" s="25"/>
      <c r="T77" s="6"/>
      <c r="U77" s="6"/>
      <c r="V77" s="6"/>
    </row>
    <row r="78" spans="1:22" x14ac:dyDescent="0.25">
      <c r="A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24"/>
      <c r="S78" s="25"/>
      <c r="T78" s="6"/>
      <c r="U78" s="6"/>
      <c r="V78" s="6"/>
    </row>
    <row r="79" spans="1:22" x14ac:dyDescent="0.25">
      <c r="A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24"/>
      <c r="S79" s="25"/>
      <c r="T79" s="6"/>
      <c r="U79" s="6"/>
      <c r="V79" s="6"/>
    </row>
    <row r="80" spans="1:22" x14ac:dyDescent="0.25">
      <c r="A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24"/>
      <c r="S80" s="25"/>
      <c r="T80" s="6"/>
      <c r="U80" s="6"/>
      <c r="V80" s="6"/>
    </row>
    <row r="81" spans="1:22" x14ac:dyDescent="0.25">
      <c r="A81" s="69" t="str">
        <f>G16</f>
        <v/>
      </c>
      <c r="B81" s="69"/>
      <c r="C81" s="69"/>
      <c r="D81" s="69"/>
      <c r="E81" s="69" t="str">
        <f>G17</f>
        <v>Камилов А.И. (ВК, Республика Башкортостан)</v>
      </c>
      <c r="F81" s="69"/>
      <c r="G81" s="69"/>
      <c r="H81" s="69"/>
      <c r="I81" s="69"/>
      <c r="J81" s="69" t="str">
        <f>G18</f>
        <v>Мохова А.Ю. (2К, Республика Башкортостан)</v>
      </c>
      <c r="K81" s="69"/>
      <c r="L81" s="69"/>
      <c r="M81" s="69"/>
      <c r="N81" s="69"/>
      <c r="O81" s="69"/>
      <c r="P81" s="69"/>
      <c r="Q81" s="69"/>
      <c r="R81" s="69" t="str">
        <f>G19</f>
        <v>Назаргулов И.Р. (2К, Республика Башкортостан)</v>
      </c>
      <c r="S81" s="69"/>
      <c r="T81" s="69"/>
      <c r="U81" s="69"/>
      <c r="V81" s="69"/>
    </row>
  </sheetData>
  <autoFilter ref="A22:V22" xr:uid="{00000000-0001-0000-0000-000000000000}">
    <filterColumn colId="7" showButton="0"/>
    <filterColumn colId="9" showButton="0"/>
    <filterColumn colId="11" showButton="0"/>
    <filterColumn colId="13" showButton="0"/>
    <filterColumn colId="15" showButton="0"/>
    <sortState xmlns:xlrd2="http://schemas.microsoft.com/office/spreadsheetml/2017/richdata2" ref="A24:V63">
      <sortCondition ref="R22"/>
    </sortState>
  </autoFilter>
  <sortState xmlns:xlrd2="http://schemas.microsoft.com/office/spreadsheetml/2017/richdata2" ref="A83:AF96">
    <sortCondition descending="1" ref="A83:A96"/>
    <sortCondition ref="B83:B96"/>
  </sortState>
  <mergeCells count="47">
    <mergeCell ref="J81:Q81"/>
    <mergeCell ref="R81:V81"/>
    <mergeCell ref="A75:D75"/>
    <mergeCell ref="A81:D81"/>
    <mergeCell ref="E75:I75"/>
    <mergeCell ref="E81:I81"/>
    <mergeCell ref="R75:V75"/>
    <mergeCell ref="A76:E76"/>
    <mergeCell ref="F76:V76"/>
    <mergeCell ref="J75:Q75"/>
    <mergeCell ref="J22:K22"/>
    <mergeCell ref="F21:F22"/>
    <mergeCell ref="H21:Q21"/>
    <mergeCell ref="N22:O22"/>
    <mergeCell ref="P22:Q22"/>
    <mergeCell ref="C21:C22"/>
    <mergeCell ref="D21:D22"/>
    <mergeCell ref="A1:V1"/>
    <mergeCell ref="A2:V2"/>
    <mergeCell ref="A3:V3"/>
    <mergeCell ref="A4:V4"/>
    <mergeCell ref="A6:V6"/>
    <mergeCell ref="A5:V5"/>
    <mergeCell ref="A12:V12"/>
    <mergeCell ref="H15:V15"/>
    <mergeCell ref="A15:G15"/>
    <mergeCell ref="A13:D13"/>
    <mergeCell ref="A14:D14"/>
    <mergeCell ref="H16:V16"/>
    <mergeCell ref="E21:E22"/>
    <mergeCell ref="H22:I22"/>
    <mergeCell ref="A65:D65"/>
    <mergeCell ref="G65:V65"/>
    <mergeCell ref="A7:V7"/>
    <mergeCell ref="L22:M22"/>
    <mergeCell ref="R21:R22"/>
    <mergeCell ref="S21:S22"/>
    <mergeCell ref="T21:T22"/>
    <mergeCell ref="U21:U22"/>
    <mergeCell ref="A8:V8"/>
    <mergeCell ref="V21:V22"/>
    <mergeCell ref="G21:G22"/>
    <mergeCell ref="A9:V9"/>
    <mergeCell ref="A10:V10"/>
    <mergeCell ref="A11:V11"/>
    <mergeCell ref="A21:A22"/>
    <mergeCell ref="B21:B22"/>
  </mergeCells>
  <printOptions horizontalCentered="1"/>
  <pageMargins left="0.19685039370078741" right="0.19685039370078741" top="0.59055118110236227" bottom="0.59055118110236227" header="0.15748031496062992" footer="0.11811023622047245"/>
  <pageSetup paperSize="256" scale="41" orientation="portrait" r:id="rId1"/>
  <headerFooter alignWithMargins="0">
    <oddHeader>&amp;L&amp;"Calibri,полужирный курсив"&amp;UРЕЗУЛЬТАТЫ НА САЙТЕ WWW.FVSR|highway|results&amp;C&amp;"Calibri,обычный"&amp;8Протокол - &amp;A&amp;R&amp;"Calibri,полужирный курсив"&amp;UФЕДЕРАЦИЯ ВЕЛОСИПЕДНОГО СПОРТА РОССИИ - WWW.FVSR.RU</oddHeader>
    <oddFooter>&amp;C&amp;"Calibri,обычный"                                                                   Страница &amp;P из &amp;N                                                                              Отчет создан &amp;D в &amp;T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Итоговый протокол</vt:lpstr>
      <vt:lpstr>'Итоговый протокол'!Заголовки_для_печати</vt:lpstr>
      <vt:lpstr>'Итоговый протокол'!Область_печати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Ann</cp:lastModifiedBy>
  <cp:lastPrinted>2021-05-12T02:30:25Z</cp:lastPrinted>
  <dcterms:created xsi:type="dcterms:W3CDTF">1996-10-08T23:32:33Z</dcterms:created>
  <dcterms:modified xsi:type="dcterms:W3CDTF">2025-06-21T12:41:38Z</dcterms:modified>
</cp:coreProperties>
</file>